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mrocloud.sharepoint.com/Shared Documents/Adda 2024 inlämnat/"/>
    </mc:Choice>
  </mc:AlternateContent>
  <xr:revisionPtr revIDLastSave="0" documentId="8_{91C6FA18-4E31-4FA8-88B4-ADEF6758086C}" xr6:coauthVersionLast="47" xr6:coauthVersionMax="47" xr10:uidLastSave="{00000000-0000-0000-0000-000000000000}"/>
  <bookViews>
    <workbookView xWindow="-40" yWindow="-40" windowWidth="19280" windowHeight="10280" activeTab="3" xr2:uid="{54C3ADCB-6909-45E3-B773-3D104536EC92}"/>
  </bookViews>
  <sheets>
    <sheet name="VIKTIG INFORMATION!" sheetId="1" r:id="rId1"/>
    <sheet name="1A. Åkgräsklippare" sheetId="5" r:id="rId2"/>
    <sheet name="1B. Vingrotorklippare" sheetId="6" r:id="rId3"/>
    <sheet name="1C. Åkgräsklippare EL" sheetId="7" r:id="rId4"/>
  </sheets>
  <definedNames>
    <definedName name="_xlnm._FilterDatabase" localSheetId="1" hidden="1">'1A. Åkgräsklippare'!$E$19:$M$151</definedName>
    <definedName name="_xlnm._FilterDatabase" localSheetId="2" hidden="1">'1B. Vingrotorklippare'!$E$18:$M$49</definedName>
    <definedName name="_xlnm._FilterDatabase" localSheetId="3" hidden="1">'1C. Åkgräsklippare EL'!$E$19:$M$80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7" i="5" l="1"/>
  <c r="I75" i="7" l="1"/>
  <c r="I74" i="7"/>
  <c r="I73" i="7"/>
  <c r="J76" i="7" s="1"/>
  <c r="J69" i="7"/>
  <c r="L68" i="7"/>
  <c r="L67" i="7"/>
  <c r="L66" i="7"/>
  <c r="L64" i="7"/>
  <c r="J61" i="7"/>
  <c r="L60" i="7"/>
  <c r="L59" i="7"/>
  <c r="L57" i="7"/>
  <c r="J54" i="7"/>
  <c r="L53" i="7"/>
  <c r="L52" i="7"/>
  <c r="L50" i="7"/>
  <c r="J47" i="7"/>
  <c r="L46" i="7"/>
  <c r="L45" i="7"/>
  <c r="L43" i="7"/>
  <c r="J40" i="7"/>
  <c r="L39" i="7"/>
  <c r="L38" i="7"/>
  <c r="L36" i="7"/>
  <c r="J33" i="7"/>
  <c r="L32" i="7"/>
  <c r="L31" i="7"/>
  <c r="L29" i="7"/>
  <c r="A27" i="7"/>
  <c r="J24" i="7"/>
  <c r="A24" i="7"/>
  <c r="L23" i="7"/>
  <c r="L22" i="7"/>
  <c r="L20" i="7"/>
  <c r="A20" i="7"/>
  <c r="A21" i="7" s="1"/>
  <c r="L5" i="7"/>
  <c r="J5" i="7"/>
  <c r="I44" i="6"/>
  <c r="J45" i="6" s="1"/>
  <c r="I43" i="6"/>
  <c r="I42" i="6"/>
  <c r="J38" i="6"/>
  <c r="J47" i="6" s="1"/>
  <c r="L37" i="6"/>
  <c r="L36" i="6"/>
  <c r="L35" i="6"/>
  <c r="L34" i="6"/>
  <c r="L33" i="6"/>
  <c r="L32" i="6"/>
  <c r="L30" i="6"/>
  <c r="A28" i="6"/>
  <c r="J27" i="6"/>
  <c r="A27" i="6"/>
  <c r="L26" i="6"/>
  <c r="L25" i="6"/>
  <c r="L24" i="6"/>
  <c r="L23" i="6"/>
  <c r="L22" i="6"/>
  <c r="L21" i="6"/>
  <c r="L19" i="6"/>
  <c r="A19" i="6"/>
  <c r="A20" i="6" s="1"/>
  <c r="L5" i="6"/>
  <c r="J5" i="6"/>
  <c r="I146" i="5"/>
  <c r="I145" i="5"/>
  <c r="I144" i="5"/>
  <c r="J140" i="5"/>
  <c r="L139" i="5"/>
  <c r="L138" i="5"/>
  <c r="L137" i="5"/>
  <c r="L136" i="5"/>
  <c r="L135" i="5"/>
  <c r="L134" i="5"/>
  <c r="L132" i="5"/>
  <c r="J129" i="5"/>
  <c r="L128" i="5"/>
  <c r="L127" i="5"/>
  <c r="L126" i="5"/>
  <c r="L125" i="5"/>
  <c r="L124" i="5"/>
  <c r="L123" i="5"/>
  <c r="L121" i="5"/>
  <c r="J118" i="5"/>
  <c r="L117" i="5"/>
  <c r="L116" i="5"/>
  <c r="L115" i="5"/>
  <c r="L114" i="5"/>
  <c r="L113" i="5"/>
  <c r="L111" i="5"/>
  <c r="J108" i="5"/>
  <c r="L107" i="5"/>
  <c r="L106" i="5"/>
  <c r="L105" i="5"/>
  <c r="L104" i="5"/>
  <c r="L103" i="5"/>
  <c r="L101" i="5"/>
  <c r="J98" i="5"/>
  <c r="L97" i="5"/>
  <c r="L96" i="5"/>
  <c r="L95" i="5"/>
  <c r="L94" i="5"/>
  <c r="L93" i="5"/>
  <c r="L91" i="5"/>
  <c r="L86" i="5"/>
  <c r="L85" i="5"/>
  <c r="L84" i="5"/>
  <c r="L82" i="5"/>
  <c r="J79" i="5"/>
  <c r="L78" i="5"/>
  <c r="L77" i="5"/>
  <c r="L76" i="5"/>
  <c r="L74" i="5"/>
  <c r="J71" i="5"/>
  <c r="L70" i="5"/>
  <c r="L69" i="5"/>
  <c r="L68" i="5"/>
  <c r="L66" i="5"/>
  <c r="J63" i="5"/>
  <c r="L62" i="5"/>
  <c r="L61" i="5"/>
  <c r="L60" i="5"/>
  <c r="L58" i="5"/>
  <c r="J55" i="5"/>
  <c r="L54" i="5"/>
  <c r="L53" i="5"/>
  <c r="L52" i="5"/>
  <c r="L51" i="5"/>
  <c r="L49" i="5"/>
  <c r="J45" i="5"/>
  <c r="L44" i="5"/>
  <c r="L43" i="5"/>
  <c r="L42" i="5"/>
  <c r="L41" i="5"/>
  <c r="L40" i="5"/>
  <c r="L38" i="5"/>
  <c r="J35" i="5"/>
  <c r="L34" i="5"/>
  <c r="L33" i="5"/>
  <c r="L32" i="5"/>
  <c r="L31" i="5"/>
  <c r="L29" i="5"/>
  <c r="J26" i="5"/>
  <c r="A26" i="5"/>
  <c r="A27" i="5" s="1"/>
  <c r="L25" i="5"/>
  <c r="L24" i="5"/>
  <c r="L23" i="5"/>
  <c r="L22" i="5"/>
  <c r="L20" i="5"/>
  <c r="A20" i="5"/>
  <c r="B20" i="5" s="1"/>
  <c r="L5" i="5"/>
  <c r="J5" i="5"/>
  <c r="J78" i="7" l="1"/>
  <c r="J147" i="5"/>
  <c r="J149" i="5" s="1"/>
  <c r="A21" i="5"/>
  <c r="A22" i="5" s="1"/>
  <c r="B22" i="5" s="1"/>
  <c r="E5" i="6"/>
  <c r="J6" i="6" s="1"/>
  <c r="I5" i="7"/>
  <c r="E5" i="5"/>
  <c r="E6" i="5" s="1"/>
  <c r="G5" i="6"/>
  <c r="G6" i="6" s="1"/>
  <c r="I5" i="5"/>
  <c r="I6" i="5"/>
  <c r="I6" i="6"/>
  <c r="G5" i="7"/>
  <c r="G6" i="7" s="1"/>
  <c r="A24" i="5"/>
  <c r="A21" i="6"/>
  <c r="B20" i="6"/>
  <c r="A22" i="7"/>
  <c r="B22" i="7" s="1"/>
  <c r="B21" i="7"/>
  <c r="I5" i="6"/>
  <c r="G5" i="5"/>
  <c r="G6" i="5" s="1"/>
  <c r="I6" i="7"/>
  <c r="B19" i="6"/>
  <c r="E5" i="7"/>
  <c r="B20" i="7"/>
  <c r="B21" i="5"/>
  <c r="E6" i="6" l="1"/>
  <c r="J6" i="5"/>
  <c r="B24" i="7"/>
  <c r="B21" i="6"/>
  <c r="A23" i="6"/>
  <c r="E6" i="7"/>
  <c r="J6" i="7"/>
  <c r="A25" i="5"/>
  <c r="B25" i="5" s="1"/>
  <c r="B24" i="5"/>
  <c r="B27" i="7"/>
  <c r="A24" i="6" l="1"/>
  <c r="B24" i="6" s="1"/>
  <c r="B23" i="6"/>
  <c r="B28" i="6"/>
  <c r="B27" i="6"/>
  <c r="B27" i="5"/>
  <c r="B26" i="5"/>
</calcChain>
</file>

<file path=xl/sharedStrings.xml><?xml version="1.0" encoding="utf-8"?>
<sst xmlns="http://schemas.openxmlformats.org/spreadsheetml/2006/main" count="624" uniqueCount="262">
  <si>
    <t>Leverantör:</t>
  </si>
  <si>
    <r>
      <rPr>
        <b/>
        <sz val="36"/>
        <color theme="1"/>
        <rFont val="Avenir Next LT Pro"/>
        <family val="2"/>
      </rPr>
      <t>Viktig information:</t>
    </r>
    <r>
      <rPr>
        <b/>
        <sz val="28"/>
        <color theme="1"/>
        <rFont val="Avenir Next LT Pro"/>
        <family val="2"/>
      </rPr>
      <t xml:space="preserve"> 
8 punkter att läsa igenom!</t>
    </r>
  </si>
  <si>
    <t>1.</t>
  </si>
  <si>
    <t>Anbudsområde</t>
  </si>
  <si>
    <t>Maskintyp</t>
  </si>
  <si>
    <t>1A</t>
  </si>
  <si>
    <t xml:space="preserve">Åkgräsklippare </t>
  </si>
  <si>
    <t>4A</t>
  </si>
  <si>
    <t>Sopmaskiner - Ej bogserade Diesel/HVO</t>
  </si>
  <si>
    <t>1B</t>
  </si>
  <si>
    <t>Vingrotorklippare</t>
  </si>
  <si>
    <t>4B</t>
  </si>
  <si>
    <t>Sopmaskiner - Ej bogserade EL</t>
  </si>
  <si>
    <t>1C</t>
  </si>
  <si>
    <t xml:space="preserve">Åkgräsklippare - EL </t>
  </si>
  <si>
    <t>4C</t>
  </si>
  <si>
    <t xml:space="preserve">Sopmaskiner - Bogserade </t>
  </si>
  <si>
    <t>2A</t>
  </si>
  <si>
    <t>Kompaktraktorer</t>
  </si>
  <si>
    <t>5A</t>
  </si>
  <si>
    <t xml:space="preserve">Kompaktlastare </t>
  </si>
  <si>
    <t>2B</t>
  </si>
  <si>
    <t>Traktorer</t>
  </si>
  <si>
    <t>5B</t>
  </si>
  <si>
    <t>Kompaktlastare - EL</t>
  </si>
  <si>
    <t>5C</t>
  </si>
  <si>
    <t>Hjullastare</t>
  </si>
  <si>
    <t>3A</t>
  </si>
  <si>
    <t>Redskapsbärare - Ej lastare</t>
  </si>
  <si>
    <t xml:space="preserve">Ogräsbekämpning med hetvatten </t>
  </si>
  <si>
    <t>3B</t>
  </si>
  <si>
    <t>Redskapsbärare</t>
  </si>
  <si>
    <t>Robotgräsklippare</t>
  </si>
  <si>
    <t>Gräsklippare med fjärrstyrning</t>
  </si>
  <si>
    <t>Läst</t>
  </si>
  <si>
    <t>2.</t>
  </si>
  <si>
    <t xml:space="preserve"> Anbudsgivare som lämnar anbud fyller i grön- och blåmarkerade celler i flikarna för respektive anbudsområde.</t>
  </si>
  <si>
    <t>3.</t>
  </si>
  <si>
    <t xml:space="preserve">I varje anbudsområde specificeras hur många positioner som anbudsgivaren behöver offerera för att  anbud ska kunna antas.  </t>
  </si>
  <si>
    <t>4.</t>
  </si>
  <si>
    <t>Om ett tillbehör eller redskap av leverantören ingår i grundmaskinen ska detta framgå genom att ange "1" i prisfältet.</t>
  </si>
  <si>
    <t>5.</t>
  </si>
  <si>
    <r>
      <t xml:space="preserve">För de positioner med tillhörande tillbehör/redskap som inte offereras kommer de positioner belastas med ett belastningspris. 
</t>
    </r>
    <r>
      <rPr>
        <i/>
        <sz val="12"/>
        <color theme="1"/>
        <rFont val="Avenir Next LT Pro"/>
        <family val="2"/>
      </rPr>
      <t xml:space="preserve">Läs mer i upphandlingsdokumentet under rubriken -  2.13.3.1 Produkter som inte offereras </t>
    </r>
  </si>
  <si>
    <t>6.</t>
  </si>
  <si>
    <t>Varje anbudsområde kommer att summeras och utvärderas var för sig.</t>
  </si>
  <si>
    <t>Grundmaskin &amp; tillbehör/redskap</t>
  </si>
  <si>
    <t>Krav</t>
  </si>
  <si>
    <t>Anbudsgivarens artikelnummer</t>
  </si>
  <si>
    <t>Anbudsgivarens 
artikelbenämning</t>
  </si>
  <si>
    <t>Pris per produkt/maskin</t>
  </si>
  <si>
    <t>Position
 1A.1</t>
  </si>
  <si>
    <t xml:space="preserve">Åkgräsklippare med integrerad uppsamlare
Klippdäck minst 107 cm                          </t>
  </si>
  <si>
    <t>Frontmonterat klippdäck minst 107 cm 
Motor (hk): 15-25 hk
Drivtyp: 2WD
Integrerad uppsamlare
Klippdäck med justerbar klipphöjd 
Drivmedel: Bensin / Diesel / HVO100 / Alkylatbensin
Huvudströmbrytare
Monterad brandsläckare</t>
  </si>
  <si>
    <t>1A.1.1</t>
  </si>
  <si>
    <t>Tillbehör</t>
  </si>
  <si>
    <t>Luftfjädrande stol</t>
  </si>
  <si>
    <t>1A.1.2</t>
  </si>
  <si>
    <t>Arbetsbelysning, LED</t>
  </si>
  <si>
    <t>1A.1.3</t>
  </si>
  <si>
    <t>Skyddsbåge (ROPS), fällbart vältskydd</t>
  </si>
  <si>
    <t>1A.1.4</t>
  </si>
  <si>
    <t>Elektrisk batterifrånskiljare</t>
  </si>
  <si>
    <t>Position
 1A.2</t>
  </si>
  <si>
    <t xml:space="preserve">Åkgräsklippare med integrerad uppsamlare
Klippdäck minst 122 cm                          </t>
  </si>
  <si>
    <t>Frontmonterat klippdäck minst 122 cm 
Motor (hk): 25-40 hk
Drivtyp: 4WD
Integrerad uppsamlare
Klippdäck med justerbar klipphöjd 
Drivmedel: Bensin / Diesel / HVO100 / Alkylatbensin
Huvudströmbrytare
Monterad brandsläckare</t>
  </si>
  <si>
    <t>1A.2.1</t>
  </si>
  <si>
    <t>1A.2.2</t>
  </si>
  <si>
    <t>1A.2.3</t>
  </si>
  <si>
    <t>1A.2.4</t>
  </si>
  <si>
    <t>Position
 1A.3</t>
  </si>
  <si>
    <t xml:space="preserve">Åkgräsklippare med integrerad uppsamlare
Klippdäck minst 152 cm                          </t>
  </si>
  <si>
    <t>Frontmonterat klippdäck minst 152 cm 
Motor (hk): minst 40 hk
Drivtyp: 4WD
Integrerad uppsamlare
Klippdäck med justerbar klipphöjd 
Drivmedel: Bensin / Diesel / HVO100 / Alkylatbensin
Huvudströmbrytare
Monterad brandsläckare</t>
  </si>
  <si>
    <t>1A.3.1</t>
  </si>
  <si>
    <t>1A.3.2</t>
  </si>
  <si>
    <t>Hytt</t>
  </si>
  <si>
    <t>1A.3.3</t>
  </si>
  <si>
    <t>1A.3.4</t>
  </si>
  <si>
    <t>1A.3.5</t>
  </si>
  <si>
    <t xml:space="preserve">Klippdäck
 minst 107 cm                         </t>
  </si>
  <si>
    <t>Klippdäck minst 107 cm 
Motor (hk): 15-35 hk
Drivtyp: 2WD
Klippdäck med justerbar klipphöjd 
Drivmedel: Bensin / Diesel / HVO100 / Alkylatbensin
Klippdäck med sidoutkast / bakutkast / mulching
Huvudströmbrytare
Monterad brandsläckare</t>
  </si>
  <si>
    <t xml:space="preserve">Klippdäck 
minst 122 cm                           </t>
  </si>
  <si>
    <t>Klippdäck minst 122 cm 
Motor (hk): 20-45 hk
Drivtyp: 2WD
Klippdäck med justerbar klipphöjd 
Drivmedel:  Bensin / Diesel / HVO100 / Alkylatbensin
Klippdäck med sidoutkast / bakutkast / mulching
Säkerhet: Skyddsbåge (ROPS), fällbart vältskydd
Huvudströmbrytare
Monterad brandsläckare</t>
  </si>
  <si>
    <t xml:space="preserve">Klippdäck 
minst 132 cm                           </t>
  </si>
  <si>
    <t>Klippdäck minst 132 cm 
Motor (hk): 20-45 hk
Drivtyp: 2WD
Klippdäck med justerbar klipphöjd 
Drivmedel:  Bensin / Diesel / HVO100 / Alkylatbensin
Klippdäck med sidoutkast / bakutkast / mulching
Säkerhet: Skyddsbåge (ROPS), fällbart vältskydd
Huvudströmbrytare
Monterad brandsläckare</t>
  </si>
  <si>
    <t>1A.4.1</t>
  </si>
  <si>
    <t>1A.4.2</t>
  </si>
  <si>
    <t>1A.4.3</t>
  </si>
  <si>
    <t xml:space="preserve">Klippdäck 
minst 152 cm                                         </t>
  </si>
  <si>
    <t>Klippdäck minst 152 cm
Motor (hk): 20-45 hk
Drivtyp: 2WD
Klippdäck med justerbar klipphöjd 
Drivmedel: Bensin / Diesel / HVO100 / Alkylatbensin
Klippdäck med sidoutkast / bakutkast / mulching
Säkerhet: Skyddsbåge (ROPS), fällbart vältskydd
Huvudströmbrytare
Monterad brandsläckare</t>
  </si>
  <si>
    <t>1A.5.1</t>
  </si>
  <si>
    <t>1A.5.2</t>
  </si>
  <si>
    <t>1A.5.3</t>
  </si>
  <si>
    <t xml:space="preserve">Klippdäck 
minst 182 cm                                </t>
  </si>
  <si>
    <t>Klippdäck minst 182 cm
Motor (hk): 20-45 hk
Drivtyp: 2WD
Klippdäck med justerbar klipphöjd 
Drivmedel: Bensin / Diesel / HVO100 / Alkylatbensin
Klippdäck med sidoutkast / bakutkast / mulching
Säkerhet: Skyddsbåge (ROPS), fällbart vältskydd
Huvudströmbrytare
Monterad brandsläckare</t>
  </si>
  <si>
    <t>1A.6.1</t>
  </si>
  <si>
    <t>1A.6.2</t>
  </si>
  <si>
    <t>1A.6.3</t>
  </si>
  <si>
    <t>Position
 1A.7</t>
  </si>
  <si>
    <t xml:space="preserve">Klippdäck 
minst 107 cm                   </t>
  </si>
  <si>
    <t>Frontmonterat klippdäck minst 107 cm
Motor (hk): 15-35hk
Drivtyp: 3WD alt. 4WD
Klippdäck med justerbar klipphöjd 
Klippsystem: Rotor / Cylinder /  Slagklippare
Drivmedel: Diesel / HVO100 / Bensin
Säkerhet: Skyddsbåge (ROPS), fällbart vältskydd
Huvudströmbrytare
Monterad brandsläckare</t>
  </si>
  <si>
    <t>1A.7.1</t>
  </si>
  <si>
    <t>1A.7.2</t>
  </si>
  <si>
    <t>1A.7.3</t>
  </si>
  <si>
    <t>Mulching kit</t>
  </si>
  <si>
    <t>Stolsvärme</t>
  </si>
  <si>
    <t>Position
 1A.8</t>
  </si>
  <si>
    <t xml:space="preserve">Klippdäck 
minst 132 cm                   </t>
  </si>
  <si>
    <t>Frontmonterat klippdäck minst 132 cm
Motor (hk): 20-35hk
Drivtyp: 3WD alt. 4WD. 
Klippdäck med justerbar klipphöjd
Klippsystem: Rotor / Cylinder / Slagklippare
Drivmedel: Diesel / HVO100
Säkerhet: Skyddsbåge (ROPS), fällbart vältskydd
Huvudströmbrytare
Monterad brandsläckare</t>
  </si>
  <si>
    <t>1A.8.1</t>
  </si>
  <si>
    <t>1A.8.2</t>
  </si>
  <si>
    <t>1A.8.3</t>
  </si>
  <si>
    <t xml:space="preserve">Klippdäck 
minst 152 cm                   </t>
  </si>
  <si>
    <t>Frontmonterat klippdäck minst 152 cm
Motor (hk): 24-45hk
Drivtyp: 3WD alt. 4WD
Klippdäck med justerbar klipphöjd 
Klippsystem: Rotor / Cylinder /  Slagklippare
Drivmedel: Diesel / HVO100
Säkerhet: Skyddsbåge (ROPS), fällbart vältskydd
Huvudströmbrytare
Monterad brandsläckare</t>
  </si>
  <si>
    <t>1A.9.1</t>
  </si>
  <si>
    <t>1A.9.2</t>
  </si>
  <si>
    <t>1A.9.3</t>
  </si>
  <si>
    <t>1A.9.4</t>
  </si>
  <si>
    <t>1A.9.5</t>
  </si>
  <si>
    <t>Position
 1A.10</t>
  </si>
  <si>
    <t xml:space="preserve">Klippdäck 
minst 180 cm                      </t>
  </si>
  <si>
    <t>Frontmonterat klippdäck minst 180 cm 
Motor (hk): 24-45 hk
Drivtyp: 4WD
Klippdäck med justerbar klipphöjd
Klippsystem: Rotor / Cylinder /  Slagklippare  
Drivmedel: Diesel / HVO100
Säkerhet: Skyddsbåge (ROPS), fällbart vältskydd
Huvudströmbrytare
Monterad brandsläckare</t>
  </si>
  <si>
    <t>1A.10.1</t>
  </si>
  <si>
    <t>1A.10.2</t>
  </si>
  <si>
    <t>1A.10.3</t>
  </si>
  <si>
    <t>1A.10.4</t>
  </si>
  <si>
    <t>1A.10.5</t>
  </si>
  <si>
    <t>Luftkonditionering</t>
  </si>
  <si>
    <t>Position 
1A.11</t>
  </si>
  <si>
    <t>Klippdäck 
minst 200 cm</t>
  </si>
  <si>
    <t>Frontmonterat klippdäck minst 200 cm
Motor (hk): 45-70 hk
Drivtyp: 4WD
Klippdäck med justerbar klipphöjd
Klippsystem: Rotor / Cylinder /  Slagklippare
Drivmedel: Diesel / HVO100
Säkerhet: Skyddsbåge (ROPS), fällbart vältskydd
Huvudströmbrytare
Monterad brandsläckare</t>
  </si>
  <si>
    <t>1A.11.1</t>
  </si>
  <si>
    <t>1A.11.2</t>
  </si>
  <si>
    <t>1A.11.3</t>
  </si>
  <si>
    <t>1A.11.4</t>
  </si>
  <si>
    <t>1A.11.5</t>
  </si>
  <si>
    <t>Antal/Viktning</t>
  </si>
  <si>
    <t>Total summa</t>
  </si>
  <si>
    <t>Pris per timme (h)</t>
  </si>
  <si>
    <t>Produktrelaterade tjänster</t>
  </si>
  <si>
    <t>Service, pris per timme (UHD 4.1.7)</t>
  </si>
  <si>
    <t>Reparation, pris per timme (utöver reparationer som följer av garanti) (UHD 4.1.7)</t>
  </si>
  <si>
    <t>Utbildning av förare/servicetekniker (UHD 4.1.5)</t>
  </si>
  <si>
    <t>Totalt anbudspris</t>
  </si>
  <si>
    <t>Ange rabattsats (%) som gäller vid köp av reservdelar och slitdelar för anbudsområdet:</t>
  </si>
  <si>
    <t>Position 
1B.1</t>
  </si>
  <si>
    <t>Klippdäck 
minst
300 cm</t>
  </si>
  <si>
    <t>Monterat klippdäck med klippbredd minimum 300-350 cm
Motor (hk): 45-70 hk
Drivtyp: 4WD
Klippdäck med justerbar klipphöjd
Klippsystem: Rotor / Cylinder /  Slagklippare
Drivmedel:  Diesel / HVO100
Säkerhet: Skyddsbåge (ROPS), fällbart vältskydd
Huvudströmbrytare
Monterad brandsläckare</t>
  </si>
  <si>
    <t>1B.1.1</t>
  </si>
  <si>
    <t>1B.1.2</t>
  </si>
  <si>
    <t>1B.1.3</t>
  </si>
  <si>
    <t>1B.1.4</t>
  </si>
  <si>
    <t>1B.1.5</t>
  </si>
  <si>
    <t>1B.1.6</t>
  </si>
  <si>
    <t>Position
 1B.2</t>
  </si>
  <si>
    <t xml:space="preserve">Klippdäck minst 
350 cm &gt; </t>
  </si>
  <si>
    <t>Monterat klippdäck med klippbredd minimum 350 cm &gt;
Motor (hk): 45-80 hk
Drivtyp: 4WD
Klippdäck med justerbar klipphöjd
Klippsystem: Rotor / Cylinder /  Slagklippare
Drivmedel:  Diesel / HVO100
Säkerhet: Skyddsbåge (ROPS), fällbart vältskydd
Huvudströmbrytare
Monterad brandsläckare</t>
  </si>
  <si>
    <t>1B.2.1</t>
  </si>
  <si>
    <t>1B.2.2</t>
  </si>
  <si>
    <t>1B.2.3</t>
  </si>
  <si>
    <t>1B.2.4</t>
  </si>
  <si>
    <t>1B.2.5</t>
  </si>
  <si>
    <t>1B.2.6</t>
  </si>
  <si>
    <t>Spakstyrd eller rattstyrd modell - Med integrerad uppsamlare</t>
  </si>
  <si>
    <t>Position 
1C.1</t>
  </si>
  <si>
    <t xml:space="preserve">Klippdäck 
minst 80 cm
Lägst 8 kwh                         </t>
  </si>
  <si>
    <t>Klippdäck minst 80 cm
Transmissionstyp: Elektrisk
Batterikapacitet kWh: Lägst 8 kWh   
Klippdäck med justerbar klipphöjd 
Integrerad uppsamlare
Styrning: Spakstyrd / Rattstyrd</t>
  </si>
  <si>
    <t>1C.1.1</t>
  </si>
  <si>
    <t>1C.1.2</t>
  </si>
  <si>
    <t>Brandsläckare för litiumbatterier</t>
  </si>
  <si>
    <t>Spakstyrda / Rattstyrda modeller</t>
  </si>
  <si>
    <t>Position 
1C.2</t>
  </si>
  <si>
    <t xml:space="preserve">Klippdäck 
minst 107 cm
Lägst 8 kwh                         </t>
  </si>
  <si>
    <t>Klippdäck minst 107 cm
Transmissionstyp: Elektrisk
Batterikapacitet kWh: Lägst 8 kWh   
Klippdäck med justerbar klipphöjd 
Klippdäck med sidoutkast / bakutkast / mulching
Styrning: Spakstyrd / Rattstyrd</t>
  </si>
  <si>
    <t>1C.2.1</t>
  </si>
  <si>
    <t>1C.2.2</t>
  </si>
  <si>
    <t>Position 
1C.3</t>
  </si>
  <si>
    <t xml:space="preserve">Klippdäck 
minst 122 cm
Lägst 16 kwh                      </t>
  </si>
  <si>
    <t>Klippdäck minst 122 cm
Transmissionstyp: Elektrisk
Batterikapacitet kWh: Lägst 10 kWh   
Klippdäck med justerbar klipphöjd 
Klippdäck med sidoutkast / bakutkast / mulching
Styrning: Spakstyrd / Rattstyrd
Säkerhet: Skyddsbåge (ROPS), fällbart vältskydd alt. fast monterat vältskydd</t>
  </si>
  <si>
    <t>1C.3.1</t>
  </si>
  <si>
    <t>LED-belysing</t>
  </si>
  <si>
    <t>1C.3.2</t>
  </si>
  <si>
    <t>Position
1C.4</t>
  </si>
  <si>
    <t xml:space="preserve">   
Klippdäck 
minst 137 cm
   Lägst 20 kwh                                      </t>
  </si>
  <si>
    <t>Klippdäck minst 137 cm
Transmissionstyp: Elektrisk
Batterikapacitet kWh: Lägst 20 kWh  
Klippdäck med justerbar klipphöjd 
Klippdäck med sidoutkast / bakutkast / mulching
Styrning: Spakstyrd / Rattstyrd
Säkerhet: Skyddsbåge (ROPS), fällbart vältskydd alt. fast monterat vältskydd</t>
  </si>
  <si>
    <t>1C.4.1</t>
  </si>
  <si>
    <t>1C.4.2</t>
  </si>
  <si>
    <t>Position
 1C.5</t>
  </si>
  <si>
    <t xml:space="preserve">Klippdäck
 minst 152 cm
Lägst 30 kwh
                           </t>
  </si>
  <si>
    <t>Klippdäck minst 152 cm 
Transmissionstyp: Elektrisk
Batterikapacitet kWh: Lägst 30 kWh      
Klippdäck med justerbar klipphöjd 
Klippdäck med sidoutkast / bakutkast / mulching
Styrning: Spakstyrd / Rattstyrd
Säkerhet: Skyddsbåge (ROPS), fällbart vältskydd alt. fast monterat vältskydd</t>
  </si>
  <si>
    <t>1C.5.1</t>
  </si>
  <si>
    <t>1C.5.2</t>
  </si>
  <si>
    <t>Position
 1C.6</t>
  </si>
  <si>
    <t xml:space="preserve">
Klippdäck
 minst 182 cm
Lägst 40 kwh  
                             </t>
  </si>
  <si>
    <t>Klippdäck minst 182 cm   
Transmissionstyp: Elektrisk
Batterikapacitet kWh: Lägst 40 kWh       
Klippdäck med justerbar klipphöjd 
Klippdäck med sidoutkast / bakutkast / mulching
Styrning: Spakstyrd / Rattstyrd
Säkerhet: Skyddsbåge (ROPS), fällbart vältskydd alt. fast monterat vältskydd</t>
  </si>
  <si>
    <t>1C.6.1</t>
  </si>
  <si>
    <t>1C.6.2</t>
  </si>
  <si>
    <t>Position
 1C.7</t>
  </si>
  <si>
    <t xml:space="preserve">
Klippdäck
 minst 250 cm
Lägst 45 kwh  
                             </t>
  </si>
  <si>
    <t>Klippdäck minst 250 cm   
Transmissionstyp: Elektrisk
Batterikapacitet kWh: Lägst 45 kWh       
Klippdäck med justerbar klipphöjd 
Klippdäck med sidoutkast / bakutkast / mulching
Styrning: Rattstyrd
Säkerhet: Skyddsbåge (ROPS), fällbart vältskydd alt. fast monterat vältskydd</t>
  </si>
  <si>
    <t>1C.7.1</t>
  </si>
  <si>
    <t>1C.7.2</t>
  </si>
  <si>
    <t>1C.7.3</t>
  </si>
  <si>
    <t>Summering</t>
  </si>
  <si>
    <t>Antal Kompletta Positioner</t>
  </si>
  <si>
    <t>Minst antal grundmaskiner</t>
  </si>
  <si>
    <t>Antal Tillbehör som offereras</t>
  </si>
  <si>
    <t>Min antal Positioner</t>
  </si>
  <si>
    <t>Max antal Postioner</t>
  </si>
  <si>
    <t>Antal Tillbehör som
 ej offereras</t>
  </si>
  <si>
    <t>Instruktioner</t>
  </si>
  <si>
    <t>Position</t>
  </si>
  <si>
    <t>Effekt</t>
  </si>
  <si>
    <t>Spakstyrda modeller</t>
  </si>
  <si>
    <t>Position
 1A.4</t>
  </si>
  <si>
    <t>Position 
1A.5</t>
  </si>
  <si>
    <t>Position
1A.6</t>
  </si>
  <si>
    <t>Position
 1A.9</t>
  </si>
  <si>
    <t>Position
 1A.12</t>
  </si>
  <si>
    <t>Position 
1A.13</t>
  </si>
  <si>
    <t>1A.4.4</t>
  </si>
  <si>
    <t>1A.12.1</t>
  </si>
  <si>
    <t>1A.12.2</t>
  </si>
  <si>
    <t>1A.12.3</t>
  </si>
  <si>
    <t>1A.12.4</t>
  </si>
  <si>
    <t>1A.12.5</t>
  </si>
  <si>
    <t>1A.12.6</t>
  </si>
  <si>
    <t>1A.13.1</t>
  </si>
  <si>
    <t>1A.13.2</t>
  </si>
  <si>
    <t>1A.13.3</t>
  </si>
  <si>
    <t>1A.13.4</t>
  </si>
  <si>
    <t>1A.13.5</t>
  </si>
  <si>
    <t>1A.13.6</t>
  </si>
  <si>
    <t>Rattstyrda modeller</t>
  </si>
  <si>
    <t>CamRo</t>
  </si>
  <si>
    <t>Gianni Ferrari GTS230</t>
  </si>
  <si>
    <t>luftst uni</t>
  </si>
  <si>
    <t>Luftstol</t>
  </si>
  <si>
    <t>std</t>
  </si>
  <si>
    <t>Gianni Ferrari GT280DW 4wd</t>
  </si>
  <si>
    <t>99..5620</t>
  </si>
  <si>
    <t>Gianni Ferrari Turbo 1w, 4wd</t>
  </si>
  <si>
    <t>97..0116</t>
  </si>
  <si>
    <t>Blue Bird ZTR L46 PRO</t>
  </si>
  <si>
    <t>Blue Bird ZTR K50 PRO</t>
  </si>
  <si>
    <t>Blue Bird ZTR K60 PRO</t>
  </si>
  <si>
    <t>Blue Bird ZTR K60 CamRo Edition</t>
  </si>
  <si>
    <t>884660mulch</t>
  </si>
  <si>
    <t>bt</t>
  </si>
  <si>
    <t>värme</t>
  </si>
  <si>
    <t>Remarc King Size Servo 4wd 135</t>
  </si>
  <si>
    <t>Remarc king Size Servo 4wd 115</t>
  </si>
  <si>
    <t>Shibaura CM 254 med 152cm</t>
  </si>
  <si>
    <t>CM254</t>
  </si>
  <si>
    <t>mulch</t>
  </si>
  <si>
    <t>Mulcherkit</t>
  </si>
  <si>
    <t>GEVCM</t>
  </si>
  <si>
    <t>Shibaura CM 254 med 180cm klippaggregat</t>
  </si>
  <si>
    <t>std, kan inte ha AC på Rops maskiner</t>
  </si>
  <si>
    <t>Gianni Ferrari GTM+</t>
  </si>
  <si>
    <t>litbra</t>
  </si>
  <si>
    <t>Brandsläckare litium</t>
  </si>
  <si>
    <t>Gianni Ferrari GSR+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</si>
</sst>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&quot;kr&quot;* #,##0.00_);_(&quot;kr&quot;* \(#,##0.00\);_(&quot;kr&quot;* &quot;-&quot;??_);_(@_)"/>
    <numFmt numFmtId="165" formatCode="_-* #,##0\ &quot;kr&quot;_-;\-* #,##0\ &quot;kr&quot;_-;_-* &quot;-&quot;??\ &quot;kr&quot;_-;_-@_-"/>
    <numFmt numFmtId="166" formatCode="_-* #,##0\ [$kr-41D]_-;\-* #,##0\ [$kr-41D]_-;_-* &quot;-&quot;??\ [$kr-41D]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venir Next LT Pro"/>
      <family val="2"/>
    </font>
    <font>
      <b/>
      <sz val="16"/>
      <color theme="1"/>
      <name val="Avenir Next LT Pro"/>
      <family val="2"/>
    </font>
    <font>
      <b/>
      <sz val="14"/>
      <color theme="1"/>
      <name val="Avenir Next LT Pro"/>
      <family val="2"/>
    </font>
    <font>
      <b/>
      <sz val="28"/>
      <color theme="1"/>
      <name val="Avenir Next LT Pro"/>
      <family val="2"/>
    </font>
    <font>
      <b/>
      <sz val="36"/>
      <color theme="1"/>
      <name val="Avenir Next LT Pro"/>
      <family val="2"/>
    </font>
    <font>
      <b/>
      <sz val="24"/>
      <color theme="1"/>
      <name val="Avenir Next LT Pro"/>
      <family val="2"/>
    </font>
    <font>
      <b/>
      <sz val="12"/>
      <color theme="1"/>
      <name val="Avenir Next LT Pro"/>
      <family val="2"/>
    </font>
    <font>
      <sz val="12"/>
      <color theme="1"/>
      <name val="Avenir Next LT Pro"/>
      <family val="2"/>
    </font>
    <font>
      <sz val="11"/>
      <name val="Avenir Next LT Pro"/>
      <family val="2"/>
    </font>
    <font>
      <i/>
      <sz val="12"/>
      <color theme="1"/>
      <name val="Avenir Next LT Pro"/>
      <family val="2"/>
    </font>
    <font>
      <sz val="14"/>
      <color theme="1"/>
      <name val="Avenir Next LT Pro"/>
      <family val="2"/>
    </font>
    <font>
      <sz val="14"/>
      <color rgb="FF000000"/>
      <name val="Avenir Next LT Pro"/>
      <family val="2"/>
    </font>
    <font>
      <b/>
      <sz val="10"/>
      <color theme="1"/>
      <name val="Avenir Next LT Pro"/>
      <family val="2"/>
    </font>
    <font>
      <sz val="10"/>
      <color rgb="FF000000"/>
      <name val="Avenir Next LT Pro"/>
      <family val="2"/>
    </font>
    <font>
      <b/>
      <sz val="11"/>
      <color theme="1"/>
      <name val="Avenir Next LT Pro"/>
      <family val="2"/>
    </font>
    <font>
      <sz val="11"/>
      <color rgb="FF000000"/>
      <name val="Avenir Next LT Pro"/>
      <family val="2"/>
    </font>
    <font>
      <sz val="10"/>
      <name val="Arial"/>
      <family val="2"/>
    </font>
    <font>
      <sz val="10"/>
      <color theme="1"/>
      <name val="Avenir Next LT Pro"/>
      <family val="2"/>
    </font>
    <font>
      <b/>
      <sz val="8"/>
      <color theme="1"/>
      <name val="Avenir Next LT Pro"/>
      <family val="2"/>
    </font>
    <font>
      <b/>
      <sz val="14"/>
      <color theme="0"/>
      <name val="Avenir Next LT Pro"/>
      <family val="2"/>
    </font>
    <font>
      <b/>
      <sz val="14"/>
      <color theme="0" tint="-0.14999847407452621"/>
      <name val="Avenir Next LT Pro"/>
      <family val="2"/>
    </font>
    <font>
      <sz val="10"/>
      <color theme="0"/>
      <name val="Avenir Next LT Pro"/>
      <family val="2"/>
    </font>
    <font>
      <sz val="8"/>
      <color theme="0"/>
      <name val="Avenir Next LT Pro"/>
      <family val="2"/>
    </font>
    <font>
      <b/>
      <sz val="10"/>
      <color theme="0" tint="-0.249977111117893"/>
      <name val="Avenir Next LT Pro"/>
      <family val="2"/>
    </font>
    <font>
      <b/>
      <sz val="10"/>
      <color theme="0"/>
      <name val="Avenir Next LT Pro"/>
      <family val="2"/>
    </font>
    <font>
      <sz val="8"/>
      <color theme="1"/>
      <name val="Avenir Next LT Pro"/>
      <family val="2"/>
    </font>
    <font>
      <b/>
      <sz val="10"/>
      <color theme="0" tint="-0.14999847407452621"/>
      <name val="Avenir Next LT Pro"/>
      <family val="2"/>
    </font>
    <font>
      <b/>
      <sz val="8"/>
      <color theme="0"/>
      <name val="Avenir Next LT Pro"/>
      <family val="2"/>
    </font>
    <font>
      <sz val="10"/>
      <name val="Avenir Next LT Pro"/>
      <family val="2"/>
    </font>
    <font>
      <sz val="6"/>
      <color theme="1"/>
      <name val="Avenir Next LT Pro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499984740745262"/>
      </right>
      <top style="medium">
        <color theme="0" tint="-0.14993743705557422"/>
      </top>
      <bottom style="medium">
        <color theme="0" tint="-0.14996795556505021"/>
      </bottom>
      <diagonal/>
    </border>
    <border>
      <left style="medium">
        <color theme="0" tint="-0.499984740745262"/>
      </left>
      <right style="medium">
        <color theme="0" tint="-0.14996795556505021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14996795556505021"/>
      </left>
      <right style="medium">
        <color theme="0" tint="-0.499984740745262"/>
      </right>
      <top style="medium">
        <color theme="0" tint="-0.14996795556505021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8" fillId="0" borderId="0"/>
  </cellStyleXfs>
  <cellXfs count="14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3" applyFont="1" applyFill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8" fillId="5" borderId="7" xfId="0" applyFont="1" applyFill="1" applyBorder="1" applyAlignment="1">
      <alignment horizontal="center"/>
    </xf>
    <xf numFmtId="0" fontId="8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2" fillId="5" borderId="3" xfId="0" applyFont="1" applyFill="1" applyBorder="1" applyAlignment="1">
      <alignment horizontal="center"/>
    </xf>
    <xf numFmtId="0" fontId="10" fillId="0" borderId="0" xfId="0" applyFont="1" applyAlignment="1">
      <alignment horizontal="left" wrapText="1"/>
    </xf>
    <xf numFmtId="0" fontId="9" fillId="5" borderId="7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hidden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 applyProtection="1">
      <alignment horizontal="center" vertical="center" wrapText="1"/>
      <protection hidden="1"/>
    </xf>
    <xf numFmtId="0" fontId="17" fillId="0" borderId="0" xfId="0" applyFont="1" applyAlignment="1">
      <alignment vertical="center"/>
    </xf>
    <xf numFmtId="165" fontId="16" fillId="0" borderId="0" xfId="1" applyNumberFormat="1" applyFont="1" applyFill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7" borderId="0" xfId="0" applyFont="1" applyFill="1" applyAlignment="1" applyProtection="1">
      <alignment horizontal="center" vertical="center" wrapText="1"/>
      <protection hidden="1"/>
    </xf>
    <xf numFmtId="0" fontId="14" fillId="7" borderId="0" xfId="0" applyFont="1" applyFill="1" applyAlignment="1" applyProtection="1">
      <alignment horizontal="center" vertical="center" wrapText="1"/>
      <protection hidden="1"/>
    </xf>
    <xf numFmtId="0" fontId="16" fillId="0" borderId="0" xfId="0" applyFont="1" applyAlignment="1">
      <alignment vertical="center"/>
    </xf>
    <xf numFmtId="0" fontId="21" fillId="8" borderId="17" xfId="0" applyFont="1" applyFill="1" applyBorder="1" applyAlignment="1">
      <alignment horizontal="center" vertical="center" wrapText="1"/>
    </xf>
    <xf numFmtId="0" fontId="22" fillId="8" borderId="18" xfId="0" applyFont="1" applyFill="1" applyBorder="1" applyAlignment="1">
      <alignment horizontal="center" vertical="center" wrapText="1"/>
    </xf>
    <xf numFmtId="0" fontId="21" fillId="8" borderId="18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center" wrapText="1"/>
      <protection hidden="1"/>
    </xf>
    <xf numFmtId="0" fontId="2" fillId="0" borderId="21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24" fillId="9" borderId="22" xfId="0" applyFont="1" applyFill="1" applyBorder="1" applyAlignment="1" applyProtection="1">
      <alignment horizontal="center" vertical="center" wrapText="1"/>
      <protection hidden="1"/>
    </xf>
    <xf numFmtId="0" fontId="24" fillId="9" borderId="23" xfId="0" applyFont="1" applyFill="1" applyBorder="1" applyAlignment="1" applyProtection="1">
      <alignment horizontal="center" vertical="center" wrapText="1"/>
      <protection hidden="1"/>
    </xf>
    <xf numFmtId="0" fontId="26" fillId="0" borderId="26" xfId="0" applyFont="1" applyBorder="1" applyAlignment="1">
      <alignment horizontal="center" vertical="center"/>
    </xf>
    <xf numFmtId="0" fontId="27" fillId="3" borderId="24" xfId="0" applyFont="1" applyFill="1" applyBorder="1" applyAlignment="1" applyProtection="1">
      <alignment horizontal="center" vertical="center" wrapText="1"/>
      <protection hidden="1"/>
    </xf>
    <xf numFmtId="0" fontId="14" fillId="3" borderId="25" xfId="0" applyFont="1" applyFill="1" applyBorder="1" applyAlignment="1" applyProtection="1">
      <alignment horizontal="center" vertical="center" wrapText="1"/>
      <protection hidden="1"/>
    </xf>
    <xf numFmtId="1" fontId="28" fillId="0" borderId="26" xfId="2" applyNumberFormat="1" applyFont="1" applyBorder="1" applyAlignment="1">
      <alignment horizontal="center" vertical="center"/>
    </xf>
    <xf numFmtId="0" fontId="8" fillId="3" borderId="23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8" fillId="5" borderId="1" xfId="3" applyFont="1" applyFill="1" applyBorder="1" applyAlignment="1" applyProtection="1">
      <alignment horizontal="center" vertical="center"/>
    </xf>
    <xf numFmtId="1" fontId="27" fillId="10" borderId="29" xfId="2" applyNumberFormat="1" applyFont="1" applyFill="1" applyBorder="1" applyAlignment="1">
      <alignment horizontal="center" vertical="center" wrapText="1"/>
    </xf>
    <xf numFmtId="0" fontId="27" fillId="3" borderId="27" xfId="0" applyFont="1" applyFill="1" applyBorder="1" applyAlignment="1" applyProtection="1">
      <alignment horizontal="center" vertical="center" wrapText="1"/>
      <protection hidden="1"/>
    </xf>
    <xf numFmtId="0" fontId="14" fillId="3" borderId="28" xfId="0" applyFont="1" applyFill="1" applyBorder="1" applyAlignment="1" applyProtection="1">
      <alignment horizontal="center" vertical="center" wrapText="1"/>
      <protection hidden="1"/>
    </xf>
    <xf numFmtId="0" fontId="27" fillId="3" borderId="29" xfId="0" applyFont="1" applyFill="1" applyBorder="1" applyAlignment="1" applyProtection="1">
      <alignment horizontal="center" vertical="center" wrapText="1"/>
      <protection hidden="1"/>
    </xf>
    <xf numFmtId="0" fontId="12" fillId="0" borderId="30" xfId="0" applyFont="1" applyBorder="1" applyAlignment="1">
      <alignment vertical="center"/>
    </xf>
    <xf numFmtId="0" fontId="3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6" fillId="0" borderId="31" xfId="0" applyFont="1" applyBorder="1" applyAlignment="1" applyProtection="1">
      <alignment horizontal="center" vertical="center" wrapText="1"/>
      <protection hidden="1"/>
    </xf>
    <xf numFmtId="0" fontId="9" fillId="0" borderId="31" xfId="0" applyFont="1" applyBorder="1" applyAlignment="1">
      <alignment vertical="center" wrapText="1"/>
    </xf>
    <xf numFmtId="0" fontId="17" fillId="0" borderId="31" xfId="0" applyFont="1" applyBorder="1" applyAlignment="1">
      <alignment vertical="center"/>
    </xf>
    <xf numFmtId="0" fontId="2" fillId="0" borderId="31" xfId="3" applyFont="1" applyFill="1" applyBorder="1" applyAlignment="1" applyProtection="1">
      <alignment vertical="center"/>
    </xf>
    <xf numFmtId="0" fontId="2" fillId="0" borderId="31" xfId="3" applyFont="1" applyFill="1" applyBorder="1" applyAlignment="1" applyProtection="1">
      <alignment vertical="center" wrapText="1"/>
      <protection hidden="1"/>
    </xf>
    <xf numFmtId="165" fontId="16" fillId="0" borderId="31" xfId="1" applyNumberFormat="1" applyFont="1" applyFill="1" applyBorder="1" applyAlignment="1" applyProtection="1">
      <alignment vertical="center"/>
    </xf>
    <xf numFmtId="0" fontId="21" fillId="8" borderId="33" xfId="0" applyFont="1" applyFill="1" applyBorder="1" applyAlignment="1">
      <alignment horizontal="center" vertical="center" textRotation="90"/>
    </xf>
    <xf numFmtId="0" fontId="21" fillId="8" borderId="34" xfId="0" applyFont="1" applyFill="1" applyBorder="1" applyAlignment="1">
      <alignment horizontal="center" vertical="center" textRotation="90"/>
    </xf>
    <xf numFmtId="0" fontId="21" fillId="8" borderId="34" xfId="0" applyFont="1" applyFill="1" applyBorder="1" applyAlignment="1">
      <alignment horizontal="left" vertical="center"/>
    </xf>
    <xf numFmtId="0" fontId="21" fillId="8" borderId="35" xfId="0" applyFont="1" applyFill="1" applyBorder="1" applyAlignment="1">
      <alignment horizontal="center" vertical="center" textRotation="90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8" fillId="0" borderId="36" xfId="0" applyFont="1" applyBorder="1" applyAlignment="1">
      <alignment vertical="center"/>
    </xf>
    <xf numFmtId="0" fontId="29" fillId="9" borderId="1" xfId="0" applyFont="1" applyFill="1" applyBorder="1" applyAlignment="1" applyProtection="1">
      <alignment horizontal="center" vertical="center" wrapText="1"/>
      <protection hidden="1"/>
    </xf>
    <xf numFmtId="0" fontId="29" fillId="9" borderId="1" xfId="4" applyFont="1" applyFill="1" applyBorder="1" applyAlignment="1" applyProtection="1">
      <alignment horizontal="center" vertical="center" wrapText="1"/>
      <protection hidden="1"/>
    </xf>
    <xf numFmtId="0" fontId="8" fillId="0" borderId="37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9" fillId="3" borderId="1" xfId="0" applyFont="1" applyFill="1" applyBorder="1" applyAlignment="1" applyProtection="1">
      <alignment horizontal="center" vertical="center" wrapText="1"/>
      <protection hidden="1"/>
    </xf>
    <xf numFmtId="0" fontId="30" fillId="3" borderId="1" xfId="0" applyFont="1" applyFill="1" applyBorder="1" applyAlignment="1" applyProtection="1">
      <alignment horizontal="left" vertical="center" wrapText="1"/>
      <protection hidden="1"/>
    </xf>
    <xf numFmtId="0" fontId="2" fillId="11" borderId="1" xfId="3" applyFont="1" applyFill="1" applyBorder="1" applyAlignment="1" applyProtection="1">
      <alignment vertical="center"/>
      <protection locked="0"/>
    </xf>
    <xf numFmtId="0" fontId="2" fillId="11" borderId="1" xfId="3" applyFont="1" applyFill="1" applyBorder="1" applyAlignment="1" applyProtection="1">
      <alignment vertical="center" wrapText="1"/>
      <protection locked="0" hidden="1"/>
    </xf>
    <xf numFmtId="166" fontId="2" fillId="11" borderId="1" xfId="1" applyNumberFormat="1" applyFont="1" applyFill="1" applyBorder="1" applyAlignment="1" applyProtection="1">
      <alignment vertical="center"/>
      <protection locked="0"/>
    </xf>
    <xf numFmtId="0" fontId="31" fillId="0" borderId="1" xfId="0" applyFont="1" applyBorder="1" applyAlignment="1">
      <alignment horizontal="center" vertical="center"/>
    </xf>
    <xf numFmtId="0" fontId="19" fillId="0" borderId="37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165" fontId="16" fillId="7" borderId="1" xfId="1" applyNumberFormat="1" applyFont="1" applyFill="1" applyBorder="1" applyAlignment="1" applyProtection="1">
      <alignment vertical="center"/>
    </xf>
    <xf numFmtId="0" fontId="2" fillId="0" borderId="38" xfId="0" applyFont="1" applyBorder="1" applyAlignment="1">
      <alignment vertical="center"/>
    </xf>
    <xf numFmtId="0" fontId="0" fillId="0" borderId="39" xfId="0" applyBorder="1"/>
    <xf numFmtId="0" fontId="2" fillId="0" borderId="40" xfId="0" applyFont="1" applyBorder="1" applyAlignment="1">
      <alignment vertical="center"/>
    </xf>
    <xf numFmtId="0" fontId="29" fillId="9" borderId="41" xfId="0" applyFont="1" applyFill="1" applyBorder="1" applyAlignment="1" applyProtection="1">
      <alignment horizontal="center" vertical="center" wrapText="1"/>
      <protection hidden="1"/>
    </xf>
    <xf numFmtId="0" fontId="19" fillId="7" borderId="1" xfId="0" applyFont="1" applyFill="1" applyBorder="1" applyAlignment="1" applyProtection="1">
      <alignment vertical="center" wrapText="1"/>
      <protection hidden="1"/>
    </xf>
    <xf numFmtId="165" fontId="19" fillId="11" borderId="1" xfId="1" applyNumberFormat="1" applyFont="1" applyFill="1" applyBorder="1" applyAlignment="1" applyProtection="1">
      <alignment vertical="center"/>
      <protection locked="0"/>
    </xf>
    <xf numFmtId="0" fontId="19" fillId="0" borderId="0" xfId="3" applyFont="1" applyFill="1" applyBorder="1" applyAlignment="1" applyProtection="1">
      <alignment vertical="center"/>
    </xf>
    <xf numFmtId="0" fontId="19" fillId="0" borderId="0" xfId="3" applyFont="1" applyFill="1" applyBorder="1" applyAlignment="1" applyProtection="1">
      <alignment vertical="center" wrapText="1"/>
      <protection hidden="1"/>
    </xf>
    <xf numFmtId="165" fontId="16" fillId="7" borderId="42" xfId="1" applyNumberFormat="1" applyFont="1" applyFill="1" applyBorder="1" applyAlignment="1" applyProtection="1">
      <alignment vertical="center"/>
    </xf>
    <xf numFmtId="0" fontId="16" fillId="6" borderId="43" xfId="0" applyFont="1" applyFill="1" applyBorder="1" applyAlignment="1">
      <alignment vertical="center"/>
    </xf>
    <xf numFmtId="165" fontId="16" fillId="7" borderId="44" xfId="1" applyNumberFormat="1" applyFont="1" applyFill="1" applyBorder="1" applyAlignment="1" applyProtection="1">
      <alignment vertical="center"/>
    </xf>
    <xf numFmtId="0" fontId="16" fillId="6" borderId="14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9" fontId="19" fillId="11" borderId="16" xfId="2" applyFont="1" applyFill="1" applyBorder="1" applyAlignment="1" applyProtection="1">
      <alignment vertical="center"/>
      <protection locked="0"/>
    </xf>
    <xf numFmtId="0" fontId="8" fillId="0" borderId="33" xfId="0" applyFont="1" applyBorder="1" applyAlignment="1">
      <alignment vertical="center"/>
    </xf>
    <xf numFmtId="0" fontId="16" fillId="0" borderId="34" xfId="0" applyFont="1" applyBorder="1" applyAlignment="1" applyProtection="1">
      <alignment horizontal="center" vertical="center" wrapText="1"/>
      <protection hidden="1"/>
    </xf>
    <xf numFmtId="0" fontId="9" fillId="0" borderId="34" xfId="0" applyFont="1" applyBorder="1" applyAlignment="1">
      <alignment vertical="center" wrapText="1"/>
    </xf>
    <xf numFmtId="0" fontId="17" fillId="0" borderId="34" xfId="0" applyFont="1" applyBorder="1" applyAlignment="1">
      <alignment vertical="center"/>
    </xf>
    <xf numFmtId="0" fontId="2" fillId="0" borderId="34" xfId="3" applyFont="1" applyFill="1" applyBorder="1" applyAlignment="1" applyProtection="1">
      <alignment vertical="center"/>
    </xf>
    <xf numFmtId="0" fontId="2" fillId="0" borderId="34" xfId="3" applyFont="1" applyFill="1" applyBorder="1" applyAlignment="1" applyProtection="1">
      <alignment vertical="center" wrapText="1"/>
      <protection hidden="1"/>
    </xf>
    <xf numFmtId="165" fontId="16" fillId="0" borderId="34" xfId="1" applyNumberFormat="1" applyFont="1" applyFill="1" applyBorder="1" applyAlignment="1" applyProtection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0" fillId="0" borderId="39" xfId="0" applyFont="1" applyBorder="1" applyAlignment="1" applyProtection="1">
      <alignment horizontal="center" vertical="center" textRotation="90" wrapText="1"/>
      <protection hidden="1"/>
    </xf>
    <xf numFmtId="165" fontId="16" fillId="7" borderId="0" xfId="1" applyNumberFormat="1" applyFont="1" applyFill="1" applyBorder="1" applyAlignment="1" applyProtection="1">
      <alignment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9" fillId="5" borderId="11" xfId="0" applyFont="1" applyFill="1" applyBorder="1" applyAlignment="1">
      <alignment horizontal="left" vertical="center" wrapText="1"/>
    </xf>
    <xf numFmtId="0" fontId="9" fillId="5" borderId="12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4" fillId="7" borderId="1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Alignment="1" applyProtection="1">
      <alignment horizontal="right" vertical="center" textRotation="90" wrapText="1"/>
      <protection hidden="1"/>
    </xf>
    <xf numFmtId="0" fontId="14" fillId="0" borderId="0" xfId="0" applyFont="1" applyAlignment="1" applyProtection="1">
      <alignment horizontal="right" vertical="center" textRotation="90" wrapText="1"/>
      <protection hidden="1"/>
    </xf>
    <xf numFmtId="0" fontId="23" fillId="9" borderId="17" xfId="0" applyFont="1" applyFill="1" applyBorder="1" applyAlignment="1" applyProtection="1">
      <alignment horizontal="center" vertical="center" wrapText="1"/>
      <protection hidden="1"/>
    </xf>
    <xf numFmtId="0" fontId="23" fillId="9" borderId="18" xfId="0" applyFont="1" applyFill="1" applyBorder="1" applyAlignment="1" applyProtection="1">
      <alignment horizontal="center" vertical="center" wrapText="1"/>
      <protection hidden="1"/>
    </xf>
    <xf numFmtId="0" fontId="23" fillId="9" borderId="19" xfId="0" applyFont="1" applyFill="1" applyBorder="1" applyAlignment="1" applyProtection="1">
      <alignment horizontal="center" vertical="center" wrapText="1"/>
      <protection hidden="1"/>
    </xf>
    <xf numFmtId="1" fontId="25" fillId="0" borderId="24" xfId="2" applyNumberFormat="1" applyFont="1" applyBorder="1" applyAlignment="1">
      <alignment horizontal="center" vertical="center"/>
    </xf>
    <xf numFmtId="1" fontId="25" fillId="0" borderId="25" xfId="2" applyNumberFormat="1" applyFont="1" applyBorder="1" applyAlignment="1">
      <alignment horizontal="center" vertical="center"/>
    </xf>
    <xf numFmtId="1" fontId="20" fillId="0" borderId="27" xfId="2" applyNumberFormat="1" applyFont="1" applyFill="1" applyBorder="1" applyAlignment="1">
      <alignment horizontal="center" vertical="center" wrapText="1"/>
    </xf>
    <xf numFmtId="1" fontId="20" fillId="0" borderId="28" xfId="2" applyNumberFormat="1" applyFont="1" applyFill="1" applyBorder="1" applyAlignment="1">
      <alignment horizontal="center" vertical="center" wrapText="1"/>
    </xf>
    <xf numFmtId="0" fontId="20" fillId="0" borderId="0" xfId="0" applyFont="1" applyAlignment="1" applyProtection="1">
      <alignment horizontal="center" vertical="center" textRotation="90" wrapText="1"/>
      <protection hidden="1"/>
    </xf>
  </cellXfs>
  <cellStyles count="5">
    <cellStyle name="20 % - Dekorfärg6" xfId="3" builtinId="50"/>
    <cellStyle name="Normal" xfId="0" builtinId="0"/>
    <cellStyle name="Normal 2" xfId="4" xr:uid="{65EEB404-C17E-47EF-9153-7E51C2A142E2}"/>
    <cellStyle name="Procent" xfId="2" builtinId="5"/>
    <cellStyle name="Valuta" xfId="1" builtinId="4"/>
  </cellStyles>
  <dxfs count="80"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ont>
        <color theme="9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ont>
        <color theme="9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9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 tint="-0.24994659260841701"/>
      </font>
    </dxf>
    <dxf>
      <font>
        <color theme="0"/>
      </font>
      <fill>
        <patternFill>
          <bgColor theme="9" tint="-0.24994659260841701"/>
        </patternFill>
      </fill>
    </dxf>
    <dxf>
      <font>
        <color theme="0"/>
      </font>
      <fill>
        <patternFill>
          <bgColor theme="5" tint="0.39994506668294322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ont>
        <color theme="0"/>
      </font>
      <fill>
        <patternFill>
          <bgColor rgb="FFC00000"/>
        </patternFill>
      </fill>
    </dxf>
  </dxfs>
  <tableStyles count="1" defaultTableStyle="TableStyleMedium2" defaultPivotStyle="PivotStyleLight16">
    <tableStyle name="Invisible" pivot="0" table="0" count="0" xr9:uid="{1E6839B4-6FC8-4B31-8116-3ADC8363ED2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1955136</xdr:colOff>
      <xdr:row>0</xdr:row>
      <xdr:rowOff>55939</xdr:rowOff>
    </xdr:from>
    <xdr:to>
      <xdr:col>6</xdr:col>
      <xdr:colOff>1577425</xdr:colOff>
      <xdr:row>1</xdr:row>
      <xdr:rowOff>371929</xdr:rowOff>
    </xdr:to>
    <xdr:pic>
      <xdr:nvPicPr>
        <xdr:cNvPr id="2" name="Bildobjekt 2">
          <a:extLst>
            <a:ext uri="{FF2B5EF4-FFF2-40B4-BE49-F238E27FC236}">
              <a16:creationId xmlns:a16="http://schemas.microsoft.com/office/drawing/2014/main" id="{3ED6E44F-B94C-4E7A-8BB1-5F619C08D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1186" y="55939"/>
          <a:ext cx="1574914" cy="9636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98535</xdr:colOff>
      <xdr:row>0</xdr:row>
      <xdr:rowOff>0</xdr:rowOff>
    </xdr:from>
    <xdr:to>
      <xdr:col>13</xdr:col>
      <xdr:colOff>1051035</xdr:colOff>
      <xdr:row>4</xdr:row>
      <xdr:rowOff>96134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16EBC785-3BCC-46F9-AFDC-3E78D0FF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4235" y="0"/>
          <a:ext cx="952500" cy="562859"/>
        </a:xfrm>
        <a:prstGeom prst="rect">
          <a:avLst/>
        </a:prstGeom>
      </xdr:spPr>
    </xdr:pic>
    <xdr:clientData/>
  </xdr:twoCellAnchor>
  <xdr:oneCellAnchor>
    <xdr:from>
      <xdr:col>4</xdr:col>
      <xdr:colOff>13137</xdr:colOff>
      <xdr:row>9</xdr:row>
      <xdr:rowOff>39413</xdr:rowOff>
    </xdr:from>
    <xdr:ext cx="11068387" cy="144277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F873D7-8EDD-4186-ADC3-52B7ACCB3B21}"/>
            </a:ext>
          </a:extLst>
        </xdr:cNvPr>
        <xdr:cNvSpPr txBox="1"/>
      </xdr:nvSpPr>
      <xdr:spPr>
        <a:xfrm>
          <a:off x="203637" y="1572938"/>
          <a:ext cx="11068387" cy="14427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1200" b="1"/>
            <a:t>Vänligen observera nedan:</a:t>
          </a:r>
          <a:br>
            <a:rPr lang="en-GB" sz="1200"/>
          </a:br>
          <a:r>
            <a:rPr lang="en-GB" sz="1200" b="1"/>
            <a:t>Prissättning:</a:t>
          </a:r>
        </a:p>
        <a:p>
          <a:pPr algn="ctr"/>
          <a:r>
            <a:rPr lang="en-GB" sz="1000"/>
            <a:t>För de grundmaskiner som inte erbjuds kommer utvärderingspriset att fastställas  genom att lägga till ett belastningspris per </a:t>
          </a:r>
        </a:p>
        <a:p>
          <a:pPr algn="ctr"/>
          <a:r>
            <a:rPr lang="en-GB" sz="1000"/>
            <a:t>maskin, tillbehör eller redskap. </a:t>
          </a:r>
        </a:p>
        <a:p>
          <a:pPr algn="ctr"/>
          <a:endParaRPr lang="en-GB" sz="400"/>
        </a:p>
        <a:p>
          <a:pPr algn="ctr"/>
          <a:r>
            <a:rPr lang="en-GB" sz="1200" b="1"/>
            <a:t>Ange talet "1" för de tillbehör och redskap som redan ingår i grundmaskinen.</a:t>
          </a:r>
        </a:p>
        <a:p>
          <a:pPr algn="ctr"/>
          <a:endParaRPr lang="en-GB" sz="400"/>
        </a:p>
        <a:p>
          <a:pPr algn="ctr"/>
          <a:r>
            <a:rPr lang="en-GB" sz="1200" b="1"/>
            <a:t>Krav för Antagande av Anbud:</a:t>
          </a:r>
        </a:p>
        <a:p>
          <a:pPr algn="ctr"/>
          <a:r>
            <a:rPr lang="en-GB" sz="1000"/>
            <a:t>För att anbudet ska kunna godkännas måste </a:t>
          </a:r>
          <a:r>
            <a:rPr lang="en-GB" sz="1000" b="1"/>
            <a:t>minst 4 </a:t>
          </a:r>
          <a:r>
            <a:rPr lang="en-GB" sz="1000"/>
            <a:t>av de grundmaskiner som listas nedan erbjudas och uppfylla de specificerade kraven enligt Upphandlingsdokument 2.13.3.1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98535</xdr:colOff>
      <xdr:row>0</xdr:row>
      <xdr:rowOff>0</xdr:rowOff>
    </xdr:from>
    <xdr:to>
      <xdr:col>13</xdr:col>
      <xdr:colOff>1051035</xdr:colOff>
      <xdr:row>4</xdr:row>
      <xdr:rowOff>96134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6880982C-3E9F-4F9D-B78B-93F891EB6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4235" y="0"/>
          <a:ext cx="952500" cy="562859"/>
        </a:xfrm>
        <a:prstGeom prst="rect">
          <a:avLst/>
        </a:prstGeom>
      </xdr:spPr>
    </xdr:pic>
    <xdr:clientData/>
  </xdr:twoCellAnchor>
  <xdr:oneCellAnchor>
    <xdr:from>
      <xdr:col>4</xdr:col>
      <xdr:colOff>13137</xdr:colOff>
      <xdr:row>9</xdr:row>
      <xdr:rowOff>39413</xdr:rowOff>
    </xdr:from>
    <xdr:ext cx="11068387" cy="144277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1BF5E34-C3D3-4AE2-B98D-13EF957350D1}"/>
            </a:ext>
          </a:extLst>
        </xdr:cNvPr>
        <xdr:cNvSpPr txBox="1"/>
      </xdr:nvSpPr>
      <xdr:spPr>
        <a:xfrm>
          <a:off x="203637" y="1572938"/>
          <a:ext cx="11068387" cy="14427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1200" b="1"/>
            <a:t>Vänligen observera nedan:</a:t>
          </a:r>
          <a:br>
            <a:rPr lang="en-GB" sz="1200"/>
          </a:br>
          <a:r>
            <a:rPr lang="en-GB" sz="1200" b="1"/>
            <a:t>Prissättning:</a:t>
          </a:r>
        </a:p>
        <a:p>
          <a:pPr algn="ctr"/>
          <a:r>
            <a:rPr lang="en-GB" sz="1000"/>
            <a:t>För de grundmaskiner som inte erbjuds kommer utvärderingspriset att fastställas  genom att lägga till ett belastningspris per </a:t>
          </a:r>
        </a:p>
        <a:p>
          <a:pPr algn="ctr"/>
          <a:r>
            <a:rPr lang="en-GB" sz="1000"/>
            <a:t>maskin, tillbehör eller redskap. </a:t>
          </a:r>
        </a:p>
        <a:p>
          <a:pPr algn="ctr"/>
          <a:endParaRPr lang="en-GB" sz="400"/>
        </a:p>
        <a:p>
          <a:pPr algn="ctr"/>
          <a:r>
            <a:rPr lang="en-GB" sz="1200" b="1"/>
            <a:t>Ange talet "1" för de tillbehör och redskap som redan ingår i grundmaskinen.</a:t>
          </a:r>
        </a:p>
        <a:p>
          <a:pPr algn="ctr"/>
          <a:endParaRPr lang="en-GB" sz="400"/>
        </a:p>
        <a:p>
          <a:pPr algn="ctr"/>
          <a:r>
            <a:rPr lang="en-GB" sz="1200" b="1"/>
            <a:t>Krav för Antagande av Anbud:</a:t>
          </a:r>
        </a:p>
        <a:p>
          <a:pPr algn="ctr"/>
          <a:r>
            <a:rPr lang="en-GB" sz="1000"/>
            <a:t>För att anbudet ska kunna godkännas måste </a:t>
          </a:r>
          <a:r>
            <a:rPr lang="en-GB" sz="1000" b="1"/>
            <a:t>minst 1 </a:t>
          </a:r>
          <a:r>
            <a:rPr lang="en-GB" sz="1000"/>
            <a:t>av de grundmaskiner som listas nedan erbjudas och uppfylla de specificerade kraven enligt Upphandlingsdokument 2.13.3.1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98535</xdr:colOff>
      <xdr:row>0</xdr:row>
      <xdr:rowOff>0</xdr:rowOff>
    </xdr:from>
    <xdr:to>
      <xdr:col>13</xdr:col>
      <xdr:colOff>1051035</xdr:colOff>
      <xdr:row>4</xdr:row>
      <xdr:rowOff>96134</xdr:rowOff>
    </xdr:to>
    <xdr:pic>
      <xdr:nvPicPr>
        <xdr:cNvPr id="2" name="Bildobjekt 3">
          <a:extLst>
            <a:ext uri="{FF2B5EF4-FFF2-40B4-BE49-F238E27FC236}">
              <a16:creationId xmlns:a16="http://schemas.microsoft.com/office/drawing/2014/main" id="{42F4BD38-4942-466D-9F0E-220BE2CB4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4235" y="0"/>
          <a:ext cx="952500" cy="562859"/>
        </a:xfrm>
        <a:prstGeom prst="rect">
          <a:avLst/>
        </a:prstGeom>
      </xdr:spPr>
    </xdr:pic>
    <xdr:clientData/>
  </xdr:twoCellAnchor>
  <xdr:oneCellAnchor>
    <xdr:from>
      <xdr:col>4</xdr:col>
      <xdr:colOff>13137</xdr:colOff>
      <xdr:row>9</xdr:row>
      <xdr:rowOff>39413</xdr:rowOff>
    </xdr:from>
    <xdr:ext cx="11068387" cy="144277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FAEDFDD-1691-43FF-BBC5-1B82AFC4F199}"/>
            </a:ext>
          </a:extLst>
        </xdr:cNvPr>
        <xdr:cNvSpPr txBox="1"/>
      </xdr:nvSpPr>
      <xdr:spPr>
        <a:xfrm>
          <a:off x="203637" y="1572938"/>
          <a:ext cx="11068387" cy="144277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1200" b="1"/>
            <a:t>Vänligen observera nedan:</a:t>
          </a:r>
          <a:br>
            <a:rPr lang="en-GB" sz="1200"/>
          </a:br>
          <a:r>
            <a:rPr lang="en-GB" sz="1200" b="1"/>
            <a:t>Prissättning:</a:t>
          </a:r>
        </a:p>
        <a:p>
          <a:pPr algn="ctr"/>
          <a:r>
            <a:rPr lang="en-GB" sz="1000"/>
            <a:t>För de grundmaskiner som inte erbjuds kommer utvärderingspriset att fastställas  genom att lägga till ett belastningspris per </a:t>
          </a:r>
        </a:p>
        <a:p>
          <a:pPr algn="ctr"/>
          <a:r>
            <a:rPr lang="en-GB" sz="1000"/>
            <a:t>maskin, tillbehör eller redskap. </a:t>
          </a:r>
        </a:p>
        <a:p>
          <a:pPr algn="ctr"/>
          <a:endParaRPr lang="en-GB" sz="400"/>
        </a:p>
        <a:p>
          <a:pPr algn="ctr"/>
          <a:r>
            <a:rPr lang="en-GB" sz="1200" b="1"/>
            <a:t>Ange talet "1" för de tillbehör och redskap som redan ingår i grundmaskinen.</a:t>
          </a:r>
        </a:p>
        <a:p>
          <a:pPr algn="ctr"/>
          <a:endParaRPr lang="en-GB" sz="400"/>
        </a:p>
        <a:p>
          <a:pPr algn="ctr"/>
          <a:r>
            <a:rPr lang="en-GB" sz="1200" b="1"/>
            <a:t>Krav för Antagande av Anbud:</a:t>
          </a:r>
        </a:p>
        <a:p>
          <a:pPr algn="ctr"/>
          <a:r>
            <a:rPr lang="en-GB" sz="1000"/>
            <a:t>För att anbudet ska kunna godkännas måste </a:t>
          </a:r>
          <a:r>
            <a:rPr lang="en-GB" sz="1000" b="1"/>
            <a:t>minst 1 </a:t>
          </a:r>
          <a:r>
            <a:rPr lang="en-GB" sz="1000"/>
            <a:t>av de grundmaskiner som listas nedan erbjudas och uppfylla de specificerade kraven enligt Upphandlingsdokument 2.13.3.1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817E1-5A06-4FDD-939B-C933720B64D8}">
  <sheetPr codeName="Sheet1">
    <tabColor rgb="FFFFC000"/>
    <pageSetUpPr fitToPage="1"/>
  </sheetPr>
  <dimension ref="A1:R52"/>
  <sheetViews>
    <sheetView showGridLines="0" zoomScale="80" zoomScaleNormal="80" workbookViewId="0">
      <selection activeCell="J29" sqref="J29"/>
    </sheetView>
  </sheetViews>
  <sheetFormatPr defaultColWidth="9.26953125" defaultRowHeight="14.5" x14ac:dyDescent="0.35"/>
  <cols>
    <col min="1" max="1" width="13" style="1" customWidth="1"/>
    <col min="2" max="2" width="23.81640625" style="1" customWidth="1"/>
    <col min="3" max="3" width="32.81640625" style="1" customWidth="1"/>
    <col min="4" max="4" width="5" style="1" customWidth="1"/>
    <col min="5" max="5" width="24" style="1" customWidth="1"/>
    <col min="6" max="7" width="28" style="1" customWidth="1"/>
    <col min="8" max="8" width="21.81640625" style="1" customWidth="1"/>
    <col min="9" max="9" width="4.453125" style="1" customWidth="1"/>
    <col min="10" max="10" width="23.7265625" style="1" customWidth="1"/>
    <col min="11" max="19" width="9.26953125" style="1"/>
    <col min="20" max="20" width="39.453125" style="1" customWidth="1"/>
    <col min="21" max="16384" width="9.26953125" style="1"/>
  </cols>
  <sheetData>
    <row r="1" spans="1:18" ht="51" customHeight="1" x14ac:dyDescent="0.35">
      <c r="B1" s="2"/>
    </row>
    <row r="2" spans="1:18" ht="51" customHeight="1" x14ac:dyDescent="0.35"/>
    <row r="3" spans="1:18" ht="21" customHeight="1" x14ac:dyDescent="0.35">
      <c r="B3" s="2"/>
    </row>
    <row r="4" spans="1:18" ht="42.65" customHeight="1" x14ac:dyDescent="0.35">
      <c r="B4" s="3" t="s">
        <v>0</v>
      </c>
      <c r="C4" s="4" t="s">
        <v>233</v>
      </c>
    </row>
    <row r="5" spans="1:18" ht="42.65" customHeight="1" x14ac:dyDescent="0.35">
      <c r="B5" s="130" t="s">
        <v>1</v>
      </c>
      <c r="C5" s="130"/>
      <c r="D5" s="130"/>
      <c r="E5" s="130"/>
      <c r="F5" s="130"/>
      <c r="G5" s="130"/>
      <c r="H5" s="130"/>
    </row>
    <row r="6" spans="1:18" ht="42.65" customHeight="1" x14ac:dyDescent="0.35">
      <c r="B6" s="130"/>
      <c r="C6" s="130"/>
      <c r="D6" s="130"/>
      <c r="E6" s="130"/>
      <c r="F6" s="130"/>
      <c r="G6" s="130"/>
      <c r="H6" s="130"/>
    </row>
    <row r="7" spans="1:18" ht="15.65" customHeight="1" thickBot="1" x14ac:dyDescent="0.4">
      <c r="B7" s="5"/>
      <c r="C7" s="5"/>
      <c r="D7" s="5"/>
      <c r="E7" s="5"/>
      <c r="F7" s="5"/>
      <c r="G7" s="5"/>
      <c r="H7" s="5"/>
    </row>
    <row r="8" spans="1:18" ht="20.149999999999999" customHeight="1" x14ac:dyDescent="0.4">
      <c r="A8" s="131" t="s">
        <v>2</v>
      </c>
      <c r="B8" s="6" t="s">
        <v>3</v>
      </c>
      <c r="C8" s="7" t="s">
        <v>4</v>
      </c>
      <c r="D8" s="8"/>
      <c r="E8" s="9" t="s">
        <v>3</v>
      </c>
      <c r="F8" s="7" t="s">
        <v>4</v>
      </c>
      <c r="G8" s="8"/>
      <c r="H8" s="10"/>
      <c r="J8" s="11"/>
    </row>
    <row r="9" spans="1:18" ht="20.149999999999999" customHeight="1" x14ac:dyDescent="0.35">
      <c r="A9" s="131"/>
      <c r="B9" s="12" t="s">
        <v>5</v>
      </c>
      <c r="C9" s="13" t="s">
        <v>6</v>
      </c>
      <c r="D9" s="14"/>
      <c r="E9" s="15" t="s">
        <v>7</v>
      </c>
      <c r="F9" s="16" t="s">
        <v>8</v>
      </c>
      <c r="G9" s="14"/>
      <c r="H9" s="17"/>
      <c r="J9" s="11"/>
    </row>
    <row r="10" spans="1:18" ht="20.149999999999999" customHeight="1" x14ac:dyDescent="0.35">
      <c r="A10" s="131"/>
      <c r="B10" s="12" t="s">
        <v>9</v>
      </c>
      <c r="C10" s="13" t="s">
        <v>10</v>
      </c>
      <c r="D10" s="14"/>
      <c r="E10" s="15" t="s">
        <v>11</v>
      </c>
      <c r="F10" s="16" t="s">
        <v>12</v>
      </c>
      <c r="G10" s="14"/>
      <c r="H10" s="17"/>
      <c r="J10" s="11"/>
      <c r="L10" s="18"/>
      <c r="M10" s="18"/>
      <c r="N10" s="18"/>
      <c r="O10" s="18"/>
      <c r="P10" s="18"/>
      <c r="Q10" s="18"/>
      <c r="R10" s="18"/>
    </row>
    <row r="11" spans="1:18" ht="20.149999999999999" customHeight="1" x14ac:dyDescent="0.35">
      <c r="A11" s="131"/>
      <c r="B11" s="12" t="s">
        <v>13</v>
      </c>
      <c r="C11" s="13" t="s">
        <v>14</v>
      </c>
      <c r="D11" s="14"/>
      <c r="E11" s="15" t="s">
        <v>15</v>
      </c>
      <c r="F11" s="16" t="s">
        <v>16</v>
      </c>
      <c r="G11" s="14"/>
      <c r="H11" s="17"/>
      <c r="J11" s="11"/>
    </row>
    <row r="12" spans="1:18" ht="8.15" customHeight="1" x14ac:dyDescent="0.35">
      <c r="A12" s="131"/>
      <c r="B12" s="19"/>
      <c r="C12" s="16"/>
      <c r="D12" s="14"/>
      <c r="E12" s="15"/>
      <c r="F12" s="16"/>
      <c r="G12" s="14"/>
      <c r="H12" s="17"/>
      <c r="J12" s="11"/>
    </row>
    <row r="13" spans="1:18" ht="20.149999999999999" customHeight="1" x14ac:dyDescent="0.35">
      <c r="A13" s="131"/>
      <c r="B13" s="19" t="s">
        <v>17</v>
      </c>
      <c r="C13" s="16" t="s">
        <v>18</v>
      </c>
      <c r="D13" s="14"/>
      <c r="E13" s="15" t="s">
        <v>19</v>
      </c>
      <c r="F13" s="16" t="s">
        <v>20</v>
      </c>
      <c r="G13" s="14"/>
      <c r="H13" s="17"/>
      <c r="J13" s="11"/>
    </row>
    <row r="14" spans="1:18" ht="20.149999999999999" customHeight="1" x14ac:dyDescent="0.35">
      <c r="A14" s="131"/>
      <c r="B14" s="19" t="s">
        <v>21</v>
      </c>
      <c r="C14" s="16" t="s">
        <v>22</v>
      </c>
      <c r="D14" s="14"/>
      <c r="E14" s="15" t="s">
        <v>23</v>
      </c>
      <c r="F14" s="16" t="s">
        <v>24</v>
      </c>
      <c r="G14" s="14"/>
      <c r="H14" s="17"/>
      <c r="J14" s="11"/>
    </row>
    <row r="15" spans="1:18" ht="20.149999999999999" customHeight="1" x14ac:dyDescent="0.35">
      <c r="A15" s="131"/>
      <c r="B15" s="19"/>
      <c r="C15" s="16"/>
      <c r="D15" s="14"/>
      <c r="E15" s="15" t="s">
        <v>25</v>
      </c>
      <c r="F15" s="16" t="s">
        <v>26</v>
      </c>
      <c r="G15" s="14"/>
      <c r="H15" s="17"/>
      <c r="J15" s="11"/>
    </row>
    <row r="16" spans="1:18" ht="8.15" customHeight="1" x14ac:dyDescent="0.35">
      <c r="A16" s="131"/>
      <c r="B16" s="19"/>
      <c r="C16" s="16"/>
      <c r="D16" s="14"/>
      <c r="E16" s="14"/>
      <c r="F16" s="14"/>
      <c r="G16" s="14"/>
      <c r="H16" s="17"/>
      <c r="J16" s="11"/>
    </row>
    <row r="17" spans="1:10" ht="20.149999999999999" customHeight="1" x14ac:dyDescent="0.35">
      <c r="A17" s="131"/>
      <c r="B17" s="19" t="s">
        <v>27</v>
      </c>
      <c r="C17" s="16" t="s">
        <v>28</v>
      </c>
      <c r="D17" s="14"/>
      <c r="E17" s="15">
        <v>6</v>
      </c>
      <c r="F17" s="16" t="s">
        <v>29</v>
      </c>
      <c r="G17" s="14"/>
      <c r="H17" s="17"/>
      <c r="J17" s="11"/>
    </row>
    <row r="18" spans="1:10" ht="20.149999999999999" customHeight="1" x14ac:dyDescent="0.35">
      <c r="A18" s="131"/>
      <c r="B18" s="19" t="s">
        <v>30</v>
      </c>
      <c r="C18" s="16" t="s">
        <v>31</v>
      </c>
      <c r="D18" s="14"/>
      <c r="E18" s="15">
        <v>7</v>
      </c>
      <c r="F18" s="16" t="s">
        <v>32</v>
      </c>
      <c r="G18" s="14"/>
      <c r="H18" s="17"/>
      <c r="J18" s="11"/>
    </row>
    <row r="19" spans="1:10" ht="20.149999999999999" customHeight="1" thickBot="1" x14ac:dyDescent="0.4">
      <c r="A19" s="131"/>
      <c r="B19" s="20"/>
      <c r="C19" s="21"/>
      <c r="D19" s="22"/>
      <c r="E19" s="23">
        <v>8</v>
      </c>
      <c r="F19" s="21" t="s">
        <v>33</v>
      </c>
      <c r="G19" s="22"/>
      <c r="H19" s="24"/>
      <c r="J19" s="11"/>
    </row>
    <row r="20" spans="1:10" ht="20.149999999999999" customHeight="1" thickBot="1" x14ac:dyDescent="0.4">
      <c r="J20" s="11" t="s">
        <v>34</v>
      </c>
    </row>
    <row r="21" spans="1:10" s="26" customFormat="1" ht="48" customHeight="1" thickBot="1" x14ac:dyDescent="0.4">
      <c r="A21" s="25" t="s">
        <v>35</v>
      </c>
      <c r="B21" s="127" t="s">
        <v>36</v>
      </c>
      <c r="C21" s="128"/>
      <c r="D21" s="128"/>
      <c r="E21" s="128"/>
      <c r="F21" s="128"/>
      <c r="G21" s="128"/>
      <c r="H21" s="129"/>
      <c r="J21" s="126" t="s">
        <v>34</v>
      </c>
    </row>
    <row r="22" spans="1:10" ht="20.149999999999999" customHeight="1" thickBot="1" x14ac:dyDescent="0.4">
      <c r="J22" s="11"/>
    </row>
    <row r="23" spans="1:10" s="26" customFormat="1" ht="48" customHeight="1" thickBot="1" x14ac:dyDescent="0.4">
      <c r="A23" s="25" t="s">
        <v>37</v>
      </c>
      <c r="B23" s="127" t="s">
        <v>38</v>
      </c>
      <c r="C23" s="128"/>
      <c r="D23" s="128"/>
      <c r="E23" s="128"/>
      <c r="F23" s="128"/>
      <c r="G23" s="128"/>
      <c r="H23" s="129"/>
      <c r="J23" s="126" t="s">
        <v>34</v>
      </c>
    </row>
    <row r="24" spans="1:10" ht="20.149999999999999" customHeight="1" thickBot="1" x14ac:dyDescent="0.4">
      <c r="J24" s="11"/>
    </row>
    <row r="25" spans="1:10" s="26" customFormat="1" ht="48" customHeight="1" thickBot="1" x14ac:dyDescent="0.4">
      <c r="A25" s="25" t="s">
        <v>39</v>
      </c>
      <c r="B25" s="127" t="s">
        <v>40</v>
      </c>
      <c r="C25" s="128"/>
      <c r="D25" s="128"/>
      <c r="E25" s="128"/>
      <c r="F25" s="128"/>
      <c r="G25" s="128"/>
      <c r="H25" s="129"/>
      <c r="J25" s="126" t="s">
        <v>34</v>
      </c>
    </row>
    <row r="26" spans="1:10" ht="20.149999999999999" customHeight="1" thickBot="1" x14ac:dyDescent="0.4">
      <c r="J26" s="11"/>
    </row>
    <row r="27" spans="1:10" s="26" customFormat="1" ht="48" customHeight="1" thickBot="1" x14ac:dyDescent="0.4">
      <c r="A27" s="25" t="s">
        <v>41</v>
      </c>
      <c r="B27" s="127" t="s">
        <v>42</v>
      </c>
      <c r="C27" s="128"/>
      <c r="D27" s="128"/>
      <c r="E27" s="128"/>
      <c r="F27" s="128"/>
      <c r="G27" s="128"/>
      <c r="H27" s="129"/>
      <c r="J27" s="126" t="s">
        <v>34</v>
      </c>
    </row>
    <row r="28" spans="1:10" ht="20.149999999999999" customHeight="1" thickBot="1" x14ac:dyDescent="0.4">
      <c r="J28" s="11"/>
    </row>
    <row r="29" spans="1:10" s="26" customFormat="1" ht="48" customHeight="1" thickBot="1" x14ac:dyDescent="0.4">
      <c r="A29" s="25" t="s">
        <v>43</v>
      </c>
      <c r="B29" s="127" t="s">
        <v>44</v>
      </c>
      <c r="C29" s="128"/>
      <c r="D29" s="128"/>
      <c r="E29" s="128"/>
      <c r="F29" s="128"/>
      <c r="G29" s="128"/>
      <c r="H29" s="129"/>
      <c r="J29" s="126" t="s">
        <v>34</v>
      </c>
    </row>
    <row r="30" spans="1:10" ht="20.149999999999999" customHeight="1" x14ac:dyDescent="0.35">
      <c r="J30" s="11"/>
    </row>
    <row r="31" spans="1:10" ht="119.15" customHeight="1" x14ac:dyDescent="0.35"/>
    <row r="32" spans="1:10" ht="20.149999999999999" customHeight="1" x14ac:dyDescent="0.35">
      <c r="J32" s="11"/>
    </row>
    <row r="33" spans="1:10" s="26" customFormat="1" ht="62.5" customHeight="1" x14ac:dyDescent="0.35">
      <c r="A33" s="1"/>
      <c r="B33" s="1"/>
      <c r="C33" s="1"/>
      <c r="D33" s="1"/>
      <c r="E33" s="1"/>
      <c r="F33" s="1"/>
      <c r="G33" s="1"/>
      <c r="H33" s="1"/>
      <c r="J33" s="1"/>
    </row>
    <row r="34" spans="1:10" ht="20.149999999999999" customHeight="1" x14ac:dyDescent="0.35">
      <c r="J34" s="11"/>
    </row>
    <row r="35" spans="1:10" ht="20.149999999999999" customHeight="1" x14ac:dyDescent="0.35">
      <c r="J35" s="11"/>
    </row>
    <row r="36" spans="1:10" ht="20.149999999999999" customHeight="1" x14ac:dyDescent="0.35">
      <c r="J36" s="11"/>
    </row>
    <row r="37" spans="1:10" ht="50.25" customHeight="1" x14ac:dyDescent="0.35">
      <c r="J37" s="11"/>
    </row>
    <row r="38" spans="1:10" ht="20.149999999999999" customHeight="1" x14ac:dyDescent="0.35">
      <c r="J38" s="11"/>
    </row>
    <row r="39" spans="1:10" ht="20.149999999999999" customHeight="1" x14ac:dyDescent="0.35">
      <c r="J39" s="11"/>
    </row>
    <row r="40" spans="1:10" ht="20.149999999999999" customHeight="1" x14ac:dyDescent="0.35">
      <c r="J40" s="11"/>
    </row>
    <row r="41" spans="1:10" ht="20.149999999999999" customHeight="1" x14ac:dyDescent="0.35">
      <c r="J41" s="11"/>
    </row>
    <row r="42" spans="1:10" ht="20.149999999999999" customHeight="1" x14ac:dyDescent="0.35">
      <c r="J42" s="11"/>
    </row>
    <row r="43" spans="1:10" ht="20.149999999999999" customHeight="1" x14ac:dyDescent="0.35">
      <c r="J43" s="11"/>
    </row>
    <row r="44" spans="1:10" ht="20.149999999999999" customHeight="1" x14ac:dyDescent="0.35">
      <c r="J44" s="11"/>
    </row>
    <row r="45" spans="1:10" ht="20.149999999999999" customHeight="1" x14ac:dyDescent="0.35">
      <c r="J45" s="11"/>
    </row>
    <row r="46" spans="1:10" ht="20.149999999999999" customHeight="1" x14ac:dyDescent="0.35">
      <c r="J46" s="11"/>
    </row>
    <row r="47" spans="1:10" ht="20.149999999999999" customHeight="1" x14ac:dyDescent="0.35">
      <c r="J47" s="11"/>
    </row>
    <row r="48" spans="1:10" ht="20.149999999999999" customHeight="1" x14ac:dyDescent="0.35">
      <c r="J48" s="11"/>
    </row>
    <row r="49" spans="10:10" ht="20.149999999999999" customHeight="1" x14ac:dyDescent="0.35">
      <c r="J49" s="11"/>
    </row>
    <row r="50" spans="10:10" ht="20.149999999999999" customHeight="1" x14ac:dyDescent="0.35">
      <c r="J50" s="11"/>
    </row>
    <row r="51" spans="10:10" ht="20.149999999999999" customHeight="1" x14ac:dyDescent="0.35">
      <c r="J51" s="11"/>
    </row>
    <row r="52" spans="10:10" ht="20.149999999999999" customHeight="1" x14ac:dyDescent="0.35">
      <c r="J52" s="11"/>
    </row>
  </sheetData>
  <sheetProtection algorithmName="SHA-512" hashValue="NpsqBN7KgfeUCR0m53CkY0SpIL7rpFNpkOz+3qw/P9NpNa/L+A/uK1nnM/RJMt5rtHmEgZvRC6x85/LXaM02pA==" saltValue="YhkAzFImYFQpLdzhV42/bg==" spinCount="100000" sheet="1" objects="1" scenarios="1" selectLockedCells="1"/>
  <mergeCells count="7">
    <mergeCell ref="B29:H29"/>
    <mergeCell ref="B5:H6"/>
    <mergeCell ref="A8:A19"/>
    <mergeCell ref="B21:H21"/>
    <mergeCell ref="B23:H23"/>
    <mergeCell ref="B25:H25"/>
    <mergeCell ref="B27:H27"/>
  </mergeCells>
  <conditionalFormatting sqref="J21:J30 J32">
    <cfRule type="expression" dxfId="79" priority="5">
      <formula>$J21="Ej läst"</formula>
    </cfRule>
  </conditionalFormatting>
  <dataValidations count="1">
    <dataValidation type="list" allowBlank="1" showInputMessage="1" showErrorMessage="1" sqref="J21 J29 J23 J25 J27" xr:uid="{678250D9-14C9-4078-8B64-FF8D878004E3}">
      <formula1>"Ej läst, Läst"</formula1>
    </dataValidation>
  </dataValidations>
  <pageMargins left="0.25" right="0.25" top="0.75" bottom="0.75" header="0.3" footer="0.3"/>
  <pageSetup paperSize="9" scale="61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5B8BA-DD8C-427B-A6AC-1D357497CBAD}">
  <sheetPr codeName="wTemplate4">
    <pageSetUpPr fitToPage="1"/>
  </sheetPr>
  <dimension ref="A1:AK168"/>
  <sheetViews>
    <sheetView showGridLines="0" showWhiteSpace="0" topLeftCell="C11" zoomScaleNormal="100" zoomScalePageLayoutView="130" workbookViewId="0">
      <selection activeCell="H20" sqref="H20"/>
    </sheetView>
  </sheetViews>
  <sheetFormatPr defaultColWidth="8.7265625" defaultRowHeight="15.5" outlineLevelCol="1" x14ac:dyDescent="0.35"/>
  <cols>
    <col min="1" max="2" width="3.81640625" style="28" hidden="1" customWidth="1"/>
    <col min="3" max="4" width="1.453125" style="28" customWidth="1"/>
    <col min="5" max="5" width="27.453125" style="28" customWidth="1"/>
    <col min="6" max="6" width="10.1796875" style="27" customWidth="1"/>
    <col min="7" max="7" width="43" style="28" customWidth="1"/>
    <col min="8" max="9" width="21.453125" style="28" customWidth="1"/>
    <col min="10" max="10" width="19" style="28" customWidth="1"/>
    <col min="11" max="11" width="1.453125" style="28" customWidth="1"/>
    <col min="12" max="12" width="20.1796875" style="28" customWidth="1"/>
    <col min="13" max="13" width="2.81640625" style="28" customWidth="1"/>
    <col min="14" max="14" width="23.54296875" style="28" customWidth="1"/>
    <col min="15" max="15" width="25.453125" style="28" customWidth="1"/>
    <col min="16" max="22" width="8.7265625" style="28" customWidth="1"/>
    <col min="23" max="28" width="8.7265625" style="28"/>
    <col min="29" max="29" width="30.26953125" style="28" hidden="1" customWidth="1" outlineLevel="1"/>
    <col min="30" max="30" width="8.7265625" style="28" hidden="1" customWidth="1" outlineLevel="1"/>
    <col min="31" max="31" width="24.1796875" style="28" hidden="1" customWidth="1" outlineLevel="1"/>
    <col min="32" max="32" width="8.7265625" style="28" hidden="1" customWidth="1" outlineLevel="1"/>
    <col min="33" max="33" width="23.453125" style="28" hidden="1" customWidth="1" outlineLevel="1"/>
    <col min="34" max="36" width="8.7265625" style="28" hidden="1" customWidth="1" outlineLevel="1"/>
    <col min="37" max="37" width="8.7265625" style="28" collapsed="1"/>
    <col min="38" max="16384" width="8.7265625" style="28"/>
  </cols>
  <sheetData>
    <row r="1" spans="3:32" s="29" customFormat="1" ht="3.75" customHeight="1" thickBot="1" x14ac:dyDescent="0.4">
      <c r="C1" s="30"/>
      <c r="D1" s="30"/>
      <c r="E1" s="30"/>
      <c r="F1" s="30"/>
      <c r="G1" s="31"/>
      <c r="H1" s="28"/>
      <c r="I1" s="28"/>
      <c r="J1" s="28"/>
      <c r="K1" s="28"/>
      <c r="L1"/>
      <c r="M1"/>
      <c r="N1"/>
      <c r="O1" s="28"/>
      <c r="P1" s="28"/>
      <c r="Q1" s="28"/>
      <c r="R1" s="32"/>
    </row>
    <row r="2" spans="3:32" s="29" customFormat="1" ht="15.75" customHeight="1" x14ac:dyDescent="0.35">
      <c r="D2" s="42"/>
      <c r="E2" s="43" t="s">
        <v>202</v>
      </c>
      <c r="F2" s="44"/>
      <c r="G2" s="44"/>
      <c r="H2" s="44"/>
      <c r="I2" s="44"/>
      <c r="J2" s="44"/>
      <c r="K2" s="44"/>
      <c r="L2" s="44"/>
      <c r="M2" s="45"/>
      <c r="N2" s="28"/>
      <c r="O2" s="28"/>
      <c r="P2" s="28"/>
      <c r="Q2" s="28"/>
      <c r="R2" s="32"/>
    </row>
    <row r="3" spans="3:32" s="29" customFormat="1" ht="3.75" customHeight="1" thickBot="1" x14ac:dyDescent="0.4">
      <c r="D3" s="46"/>
      <c r="E3" s="34"/>
      <c r="F3" s="27"/>
      <c r="G3" s="35"/>
      <c r="H3" s="47"/>
      <c r="I3" s="48"/>
      <c r="J3" s="36"/>
      <c r="K3" s="28"/>
      <c r="L3" s="28"/>
      <c r="M3" s="49"/>
      <c r="N3" s="28"/>
      <c r="O3" s="28"/>
      <c r="P3" s="28"/>
      <c r="Q3" s="28"/>
      <c r="R3" s="32"/>
    </row>
    <row r="4" spans="3:32" s="29" customFormat="1" ht="13.5" customHeight="1" thickBot="1" x14ac:dyDescent="0.4">
      <c r="D4" s="50"/>
      <c r="E4" s="135" t="s">
        <v>203</v>
      </c>
      <c r="F4" s="136"/>
      <c r="G4" s="137"/>
      <c r="H4" s="135" t="s">
        <v>54</v>
      </c>
      <c r="I4" s="137"/>
      <c r="J4" s="51" t="s">
        <v>138</v>
      </c>
      <c r="L4" s="52" t="s">
        <v>204</v>
      </c>
      <c r="M4" s="49"/>
      <c r="N4"/>
      <c r="Q4"/>
      <c r="R4"/>
    </row>
    <row r="5" spans="3:32" s="29" customFormat="1" ht="20.25" customHeight="1" thickBot="1" x14ac:dyDescent="0.4">
      <c r="D5" s="50"/>
      <c r="E5" s="138">
        <f ca="1">COUNTIFS(L20:L252,"Komplett")</f>
        <v>11</v>
      </c>
      <c r="F5" s="139"/>
      <c r="G5" s="53">
        <f ca="1">COUNTIFS(L20:L248,"Komplett")</f>
        <v>11</v>
      </c>
      <c r="H5" s="54" t="s">
        <v>205</v>
      </c>
      <c r="I5" s="55">
        <f ca="1">COUNTIFS($L$20:$L$248,"Offereras")+COUNTIFS($L$20:$L$248,"Ingår")</f>
        <v>46</v>
      </c>
      <c r="J5" s="56">
        <f>COUNTA(J144:J146)</f>
        <v>3</v>
      </c>
      <c r="L5" s="57">
        <f>AD5</f>
        <v>4</v>
      </c>
      <c r="M5" s="49"/>
      <c r="N5"/>
      <c r="O5"/>
      <c r="P5"/>
      <c r="Q5"/>
      <c r="R5"/>
      <c r="AC5" s="58" t="s">
        <v>206</v>
      </c>
      <c r="AD5" s="59">
        <v>4</v>
      </c>
      <c r="AE5" s="58" t="s">
        <v>207</v>
      </c>
      <c r="AF5" s="59">
        <v>13</v>
      </c>
    </row>
    <row r="6" spans="3:32" s="29" customFormat="1" ht="20.25" customHeight="1" thickBot="1" x14ac:dyDescent="0.4">
      <c r="D6" s="50"/>
      <c r="E6" s="140" t="str">
        <f ca="1">IF(E5&gt;=AD5,"Minimum uppnått",IF(E5&gt;0,"Minimum om "&amp;AD5&amp;" grundmaskiner ej uppnått",""))</f>
        <v>Minimum uppnått</v>
      </c>
      <c r="F6" s="141"/>
      <c r="G6" s="60" t="str">
        <f ca="1">IF(G5=AF5,"Samtliga positioner har anbud", IF(G5&gt;AD5,AF5-G5&amp;" Positioner och dess "&amp;COUNTIFS(L18:L248,"Tillhörande Position ej offererad")&amp;" tillbehör ges ej anbud på och ger belastningspris",""))</f>
        <v>2 Positioner och dess 9 tillbehör ges ej anbud på och ger belastningspris</v>
      </c>
      <c r="H6" s="61" t="s">
        <v>208</v>
      </c>
      <c r="I6" s="62">
        <f ca="1">+COUNTIFS($L$20:$L$248,"Offereras ej, belastningspris medförs")</f>
        <v>1</v>
      </c>
      <c r="J6" s="63" t="str">
        <f ca="1">IF(E5=0,"",IF(J5&lt;3,"Priser för tilläggstjänser ej satta","Priser för tilläggstjänser satta"))</f>
        <v>Priser för tilläggstjänser satta</v>
      </c>
      <c r="M6" s="49"/>
      <c r="N6"/>
      <c r="O6"/>
      <c r="P6"/>
      <c r="Q6"/>
      <c r="R6"/>
    </row>
    <row r="7" spans="3:32" s="29" customFormat="1" ht="6.75" customHeight="1" thickBot="1" x14ac:dyDescent="0.4">
      <c r="D7" s="64"/>
      <c r="E7" s="65"/>
      <c r="F7" s="65"/>
      <c r="G7" s="65"/>
      <c r="H7" s="66"/>
      <c r="I7" s="66"/>
      <c r="J7" s="66"/>
      <c r="K7" s="66"/>
      <c r="L7" s="66"/>
      <c r="M7" s="67"/>
      <c r="N7"/>
      <c r="O7"/>
      <c r="P7"/>
      <c r="Q7"/>
      <c r="R7"/>
    </row>
    <row r="8" spans="3:32" s="29" customFormat="1" ht="15" customHeight="1" thickBot="1" x14ac:dyDescent="0.4">
      <c r="E8" s="2"/>
      <c r="F8" s="2"/>
      <c r="G8" s="2"/>
      <c r="H8" s="28"/>
      <c r="I8" s="28"/>
      <c r="J8" s="28"/>
      <c r="K8" s="28"/>
      <c r="L8" s="28"/>
      <c r="M8" s="28"/>
      <c r="N8"/>
      <c r="O8"/>
      <c r="P8"/>
      <c r="Q8"/>
      <c r="R8"/>
    </row>
    <row r="9" spans="3:32" s="29" customFormat="1" ht="21.75" customHeight="1" x14ac:dyDescent="0.35">
      <c r="C9"/>
      <c r="D9" s="42"/>
      <c r="E9" s="43" t="s">
        <v>209</v>
      </c>
      <c r="F9" s="44"/>
      <c r="G9" s="44"/>
      <c r="H9" s="44"/>
      <c r="I9" s="44"/>
      <c r="J9" s="44"/>
      <c r="K9" s="44"/>
      <c r="L9" s="44"/>
      <c r="M9" s="45"/>
      <c r="N9"/>
      <c r="O9"/>
      <c r="P9"/>
      <c r="Q9"/>
      <c r="R9"/>
    </row>
    <row r="10" spans="3:32" s="29" customFormat="1" ht="8.25" customHeight="1" x14ac:dyDescent="0.35">
      <c r="D10" s="50"/>
      <c r="E10" s="2"/>
      <c r="F10" s="2"/>
      <c r="G10" s="2"/>
      <c r="H10" s="28"/>
      <c r="I10" s="28"/>
      <c r="J10" s="28"/>
      <c r="K10" s="28"/>
      <c r="L10" s="28"/>
      <c r="M10" s="49"/>
      <c r="N10"/>
      <c r="O10"/>
      <c r="P10"/>
      <c r="Q10"/>
      <c r="R10"/>
    </row>
    <row r="11" spans="3:32" s="29" customFormat="1" ht="30.75" customHeight="1" x14ac:dyDescent="0.35">
      <c r="D11" s="50"/>
      <c r="H11" s="28"/>
      <c r="I11" s="28"/>
      <c r="J11" s="28"/>
      <c r="K11" s="28"/>
      <c r="L11"/>
      <c r="M11" s="49"/>
      <c r="N11"/>
      <c r="O11"/>
      <c r="P11"/>
      <c r="Q11"/>
      <c r="R11"/>
    </row>
    <row r="12" spans="3:32" ht="30.75" customHeight="1" x14ac:dyDescent="0.35">
      <c r="D12" s="46"/>
      <c r="G12" s="35"/>
      <c r="H12" s="47"/>
      <c r="I12" s="48"/>
      <c r="J12" s="36"/>
      <c r="L12"/>
      <c r="M12" s="49"/>
      <c r="N12"/>
      <c r="O12"/>
      <c r="P12"/>
      <c r="Q12"/>
      <c r="R12"/>
    </row>
    <row r="13" spans="3:32" ht="30.75" customHeight="1" x14ac:dyDescent="0.35">
      <c r="D13" s="46"/>
      <c r="E13" s="36"/>
      <c r="G13" s="35"/>
      <c r="H13" s="47"/>
      <c r="I13" s="48"/>
      <c r="J13" s="36"/>
      <c r="M13" s="49"/>
      <c r="N13"/>
      <c r="O13"/>
      <c r="P13"/>
      <c r="Q13"/>
      <c r="R13"/>
    </row>
    <row r="14" spans="3:32" ht="18.75" customHeight="1" x14ac:dyDescent="0.35">
      <c r="D14" s="46"/>
      <c r="E14" s="36"/>
      <c r="G14" s="35"/>
      <c r="H14" s="47"/>
      <c r="I14" s="48"/>
      <c r="J14" s="36"/>
      <c r="M14" s="49"/>
      <c r="N14"/>
      <c r="O14"/>
      <c r="P14"/>
      <c r="Q14"/>
      <c r="R14"/>
    </row>
    <row r="15" spans="3:32" ht="11.25" customHeight="1" thickBot="1" x14ac:dyDescent="0.4">
      <c r="D15" s="68"/>
      <c r="E15" s="69"/>
      <c r="F15" s="70"/>
      <c r="G15" s="71"/>
      <c r="H15" s="72"/>
      <c r="I15" s="73"/>
      <c r="J15" s="74"/>
      <c r="K15" s="66"/>
      <c r="L15" s="66"/>
      <c r="M15" s="67"/>
      <c r="N15"/>
      <c r="O15"/>
      <c r="P15"/>
      <c r="Q15"/>
      <c r="R15"/>
    </row>
    <row r="16" spans="3:32" ht="15" customHeight="1" thickBot="1" x14ac:dyDescent="0.4">
      <c r="E16" s="34"/>
      <c r="G16" s="35"/>
      <c r="H16" s="47"/>
      <c r="I16" s="48"/>
      <c r="J16" s="36"/>
      <c r="N16"/>
      <c r="O16"/>
      <c r="P16"/>
      <c r="Q16"/>
      <c r="R16"/>
    </row>
    <row r="17" spans="1:18" ht="25.5" customHeight="1" x14ac:dyDescent="0.35">
      <c r="D17" s="75"/>
      <c r="E17" s="76"/>
      <c r="F17" s="76"/>
      <c r="G17" s="77" t="s">
        <v>162</v>
      </c>
      <c r="H17" s="76"/>
      <c r="I17" s="76"/>
      <c r="J17" s="76"/>
      <c r="K17" s="76"/>
      <c r="L17" s="76"/>
      <c r="M17" s="78"/>
      <c r="N17"/>
      <c r="O17"/>
      <c r="P17"/>
      <c r="Q17"/>
      <c r="R17"/>
    </row>
    <row r="18" spans="1:18" ht="7.5" customHeight="1" x14ac:dyDescent="0.35">
      <c r="D18" s="79"/>
      <c r="E18" s="34"/>
      <c r="G18" s="35"/>
      <c r="H18" s="47"/>
      <c r="I18" s="48"/>
      <c r="J18" s="36"/>
      <c r="M18" s="80"/>
      <c r="N18"/>
      <c r="O18"/>
      <c r="P18"/>
      <c r="Q18"/>
      <c r="R18"/>
    </row>
    <row r="19" spans="1:18" s="37" customFormat="1" ht="22.5" customHeight="1" x14ac:dyDescent="0.35">
      <c r="D19" s="81"/>
      <c r="E19" s="82" t="s">
        <v>45</v>
      </c>
      <c r="F19" s="82" t="s">
        <v>210</v>
      </c>
      <c r="G19" s="82" t="s">
        <v>46</v>
      </c>
      <c r="H19" s="83" t="s">
        <v>47</v>
      </c>
      <c r="I19" s="83" t="s">
        <v>48</v>
      </c>
      <c r="J19" s="83" t="s">
        <v>49</v>
      </c>
      <c r="L19" s="83" t="s">
        <v>211</v>
      </c>
      <c r="M19" s="84"/>
      <c r="N19"/>
      <c r="O19"/>
      <c r="P19"/>
      <c r="Q19"/>
      <c r="R19"/>
    </row>
    <row r="20" spans="1:18" s="38" customFormat="1" ht="121.5" customHeight="1" x14ac:dyDescent="0.3">
      <c r="A20" s="38" t="str">
        <f>IFERROR(TRIM(_xlfn.TEXTAFTER(F20,"Position")),A19)</f>
        <v xml:space="preserve">
 1A.1</v>
      </c>
      <c r="B20" s="38">
        <f>COUNTIFS(A$9:$A20,A20)</f>
        <v>1</v>
      </c>
      <c r="D20" s="85"/>
      <c r="E20" s="86" t="s">
        <v>51</v>
      </c>
      <c r="F20" s="87" t="s">
        <v>50</v>
      </c>
      <c r="G20" s="88" t="s">
        <v>52</v>
      </c>
      <c r="H20" s="89">
        <v>9292024</v>
      </c>
      <c r="I20" s="90" t="s">
        <v>234</v>
      </c>
      <c r="J20" s="91">
        <v>285000</v>
      </c>
      <c r="L20" s="92" t="str">
        <f t="shared" ref="L20" ca="1" si="0">IF(LEFT(F20,1)="P",IF(COUNTA(H20:J20)=0,"Position ej offererad",IF(COUNTA(I20:J20)=2,"Komplett","Påbörjad")),
IF(F20&lt;&gt;"",
  IF(OFFSET(J20,IFERROR(RIGHT(F20,1),0)*-1-1,0)="","Tillhörande Position ej offererad",
   IF(J20=1,"Ingår",
       IF(J20&gt;0,"Offereras","Offereras ej, belastningspris medförs"))),""))</f>
        <v>Komplett</v>
      </c>
      <c r="M20" s="93"/>
      <c r="P20" s="94"/>
    </row>
    <row r="21" spans="1:18" ht="8.25" customHeight="1" x14ac:dyDescent="0.35">
      <c r="A21" s="38" t="str">
        <f t="shared" ref="A21:A25" si="1">IFERROR(TRIM(_xlfn.TEXTAFTER(F21,"Position")),A20)</f>
        <v xml:space="preserve">
 1A.1</v>
      </c>
      <c r="B21" s="38">
        <f>COUNTIFS(A$9:$A21,A21)</f>
        <v>2</v>
      </c>
      <c r="D21" s="79"/>
      <c r="F21" s="28"/>
      <c r="H21" s="95"/>
      <c r="I21" s="95"/>
      <c r="J21" s="95"/>
      <c r="L21" s="96"/>
      <c r="M21" s="80"/>
    </row>
    <row r="22" spans="1:18" ht="15.65" customHeight="1" x14ac:dyDescent="0.35">
      <c r="A22" s="38" t="str">
        <f>IFERROR(TRIM(_xlfn.TEXTAFTER(F22,"Position")),A21)</f>
        <v xml:space="preserve">
 1A.1</v>
      </c>
      <c r="B22" s="38">
        <f>COUNTIFS(A$9:$A22,A22)</f>
        <v>3</v>
      </c>
      <c r="D22" s="79"/>
      <c r="E22" s="133" t="s">
        <v>54</v>
      </c>
      <c r="F22" s="97" t="s">
        <v>53</v>
      </c>
      <c r="G22" s="98" t="s">
        <v>55</v>
      </c>
      <c r="H22" s="89" t="s">
        <v>235</v>
      </c>
      <c r="I22" s="90" t="s">
        <v>236</v>
      </c>
      <c r="J22" s="91">
        <v>10000</v>
      </c>
      <c r="L22" s="92" t="str">
        <f ca="1">IF(LEFT(F22,1)="P",IF(COUNTA(H22:J22)=0,"Position ej offererad",IF(COUNTA(I22:J22)=2,"Komplett","Påbörjad")),
IF(F22&lt;&gt;"",
  IF(OFFSET(J22,IFERROR(SUBSTITUTE(RIGHT(F22,2),".",""),0)*-1-1,0)="","Tillhörande Position ej offererad",
   IF(J22=1,"Ingår",
       IF(J22&gt;0,"Offereras","Offereras ej, belastningspris medförs"))),""))</f>
        <v>Offereras</v>
      </c>
      <c r="M22" s="80"/>
    </row>
    <row r="23" spans="1:18" ht="15.65" customHeight="1" x14ac:dyDescent="0.35">
      <c r="A23" s="38"/>
      <c r="B23" s="38"/>
      <c r="D23" s="79"/>
      <c r="E23" s="133"/>
      <c r="F23" s="97" t="s">
        <v>56</v>
      </c>
      <c r="G23" s="98" t="s">
        <v>57</v>
      </c>
      <c r="H23" s="89">
        <v>0</v>
      </c>
      <c r="I23" s="90" t="s">
        <v>237</v>
      </c>
      <c r="J23" s="91">
        <v>1</v>
      </c>
      <c r="L23" s="92" t="str">
        <f t="shared" ref="L23:L25" ca="1" si="2">IF(LEFT(F23,1)="P",IF(COUNTA(H23:J23)=0,"Position ej offererad",IF(COUNTA(I23:J23)=2,"Komplett","Påbörjad")),
IF(F23&lt;&gt;"",
  IF(OFFSET(J23,IFERROR(SUBSTITUTE(RIGHT(F23,2),".",""),0)*-1-1,0)="","Tillhörande Position ej offererad",
   IF(J23=1,"Ingår",
       IF(J23&gt;0,"Offereras","Offereras ej, belastningspris medförs"))),""))</f>
        <v>Ingår</v>
      </c>
      <c r="M23" s="80"/>
    </row>
    <row r="24" spans="1:18" ht="15.65" customHeight="1" x14ac:dyDescent="0.35">
      <c r="A24" s="38" t="str">
        <f>IFERROR(TRIM(_xlfn.TEXTAFTER(F24,"Position")),A22)</f>
        <v xml:space="preserve">
 1A.1</v>
      </c>
      <c r="B24" s="38">
        <f>COUNTIFS(A$9:$A24,A24)</f>
        <v>4</v>
      </c>
      <c r="D24" s="79"/>
      <c r="E24" s="134"/>
      <c r="F24" s="97" t="s">
        <v>58</v>
      </c>
      <c r="G24" s="98" t="s">
        <v>59</v>
      </c>
      <c r="H24" s="89">
        <v>0</v>
      </c>
      <c r="I24" s="90" t="s">
        <v>237</v>
      </c>
      <c r="J24" s="91">
        <v>1</v>
      </c>
      <c r="L24" s="92" t="str">
        <f t="shared" ca="1" si="2"/>
        <v>Ingår</v>
      </c>
      <c r="M24" s="80"/>
    </row>
    <row r="25" spans="1:18" ht="15.65" customHeight="1" x14ac:dyDescent="0.35">
      <c r="A25" s="38" t="str">
        <f t="shared" si="1"/>
        <v xml:space="preserve">
 1A.1</v>
      </c>
      <c r="B25" s="38">
        <f>COUNTIFS(A$9:$A25,A25)</f>
        <v>5</v>
      </c>
      <c r="D25" s="79"/>
      <c r="E25" s="134"/>
      <c r="F25" s="97" t="s">
        <v>60</v>
      </c>
      <c r="G25" s="98" t="s">
        <v>61</v>
      </c>
      <c r="H25" s="89" t="s">
        <v>247</v>
      </c>
      <c r="I25" s="90" t="s">
        <v>61</v>
      </c>
      <c r="J25" s="91">
        <v>1500</v>
      </c>
      <c r="L25" s="92" t="str">
        <f t="shared" ca="1" si="2"/>
        <v>Offereras</v>
      </c>
      <c r="M25" s="80"/>
    </row>
    <row r="26" spans="1:18" ht="15" customHeight="1" x14ac:dyDescent="0.35">
      <c r="A26" s="38" t="e">
        <f>IFERROR(TRIM(_xlfn.TEXTAFTER(F26,"Position")),#REF!)</f>
        <v>#REF!</v>
      </c>
      <c r="B26" s="38">
        <f>COUNTIFS(A$9:$A26,A26)</f>
        <v>1</v>
      </c>
      <c r="D26" s="79"/>
      <c r="E26" s="39"/>
      <c r="G26" s="35"/>
      <c r="H26" s="47"/>
      <c r="I26" s="48"/>
      <c r="J26" s="99">
        <f>SUMIFS(J20:J25,J20:J25,"&gt;"&amp;1)</f>
        <v>296500</v>
      </c>
      <c r="M26" s="80"/>
    </row>
    <row r="27" spans="1:18" ht="15" customHeight="1" x14ac:dyDescent="0.35">
      <c r="A27" s="38" t="e">
        <f>IFERROR(TRIM(_xlfn.TEXTAFTER(F27,"Position")),A26)</f>
        <v>#REF!</v>
      </c>
      <c r="B27" s="38">
        <f>COUNTIFS(A$9:$A27,A27)</f>
        <v>2</v>
      </c>
      <c r="D27" s="79"/>
      <c r="E27" s="34"/>
      <c r="G27" s="35"/>
      <c r="H27" s="47"/>
      <c r="I27" s="48"/>
      <c r="J27" s="36"/>
      <c r="M27" s="80"/>
    </row>
    <row r="28" spans="1:18" ht="22.5" customHeight="1" x14ac:dyDescent="0.35">
      <c r="C28" s="37"/>
      <c r="D28" s="81"/>
      <c r="E28" s="82" t="s">
        <v>45</v>
      </c>
      <c r="F28" s="82" t="s">
        <v>210</v>
      </c>
      <c r="G28" s="82" t="s">
        <v>46</v>
      </c>
      <c r="H28" s="83" t="s">
        <v>47</v>
      </c>
      <c r="I28" s="83" t="s">
        <v>48</v>
      </c>
      <c r="J28" s="83" t="s">
        <v>49</v>
      </c>
      <c r="K28" s="37"/>
      <c r="L28" s="83" t="s">
        <v>211</v>
      </c>
      <c r="M28" s="84"/>
    </row>
    <row r="29" spans="1:18" ht="121.5" customHeight="1" x14ac:dyDescent="0.35">
      <c r="C29" s="38"/>
      <c r="D29" s="85"/>
      <c r="E29" s="86" t="s">
        <v>63</v>
      </c>
      <c r="F29" s="87" t="s">
        <v>62</v>
      </c>
      <c r="G29" s="88" t="s">
        <v>64</v>
      </c>
      <c r="H29" s="89">
        <v>9191006</v>
      </c>
      <c r="I29" s="90" t="s">
        <v>238</v>
      </c>
      <c r="J29" s="91">
        <v>450000</v>
      </c>
      <c r="K29" s="38"/>
      <c r="L29" s="92" t="str">
        <f t="shared" ref="L29" ca="1" si="3">IF(LEFT(F29,1)="P",IF(COUNTA(H29:J29)=0,"Position ej offererad",IF(COUNTA(I29:J29)=2,"Komplett","Påbörjad")),
IF(F29&lt;&gt;"",
  IF(OFFSET(J29,IFERROR(RIGHT(F29,1),0)*-1-1,0)="","Tillhörande Position ej offererad",
   IF(J29=1,"Ingår",
       IF(J29&gt;0,"Offereras","Offereras ej, belastningspris medförs"))),""))</f>
        <v>Komplett</v>
      </c>
      <c r="M29" s="93"/>
    </row>
    <row r="30" spans="1:18" ht="8.25" customHeight="1" x14ac:dyDescent="0.35">
      <c r="D30" s="79"/>
      <c r="F30" s="28"/>
      <c r="H30" s="95"/>
      <c r="I30" s="95"/>
      <c r="J30" s="95"/>
      <c r="L30" s="96"/>
      <c r="M30" s="80"/>
    </row>
    <row r="31" spans="1:18" ht="15.65" customHeight="1" x14ac:dyDescent="0.35">
      <c r="D31" s="79"/>
      <c r="E31" s="133" t="s">
        <v>54</v>
      </c>
      <c r="F31" s="97" t="s">
        <v>65</v>
      </c>
      <c r="G31" s="98" t="s">
        <v>55</v>
      </c>
      <c r="H31" s="89" t="s">
        <v>235</v>
      </c>
      <c r="I31" s="90" t="s">
        <v>236</v>
      </c>
      <c r="J31" s="91">
        <v>10000</v>
      </c>
      <c r="L31" s="92" t="str">
        <f t="shared" ref="L31:L34" ca="1" si="4">IF(LEFT(F31,1)="P",IF(COUNTA(H31:J31)=0,"Position ej offererad",IF(COUNTA(I31:J31)=2,"Komplett","Påbörjad")),
IF(F31&lt;&gt;"",
  IF(OFFSET(J31,IFERROR(SUBSTITUTE(RIGHT(F31,2),".",""),0)*-1-1,0)="","Tillhörande Position ej offererad",
   IF(J31=1,"Ingår",
       IF(J31&gt;0,"Offereras","Offereras ej, belastningspris medförs"))),""))</f>
        <v>Offereras</v>
      </c>
      <c r="M31" s="80"/>
    </row>
    <row r="32" spans="1:18" ht="15.65" customHeight="1" x14ac:dyDescent="0.35">
      <c r="D32" s="79"/>
      <c r="E32" s="133"/>
      <c r="F32" s="97" t="s">
        <v>66</v>
      </c>
      <c r="G32" s="98" t="s">
        <v>57</v>
      </c>
      <c r="H32" s="89">
        <v>0</v>
      </c>
      <c r="I32" s="90" t="s">
        <v>237</v>
      </c>
      <c r="J32" s="91">
        <v>1</v>
      </c>
      <c r="L32" s="92" t="str">
        <f t="shared" ca="1" si="4"/>
        <v>Ingår</v>
      </c>
      <c r="M32" s="80"/>
    </row>
    <row r="33" spans="3:18" ht="15.65" customHeight="1" x14ac:dyDescent="0.35">
      <c r="D33" s="79"/>
      <c r="E33" s="134"/>
      <c r="F33" s="97" t="s">
        <v>67</v>
      </c>
      <c r="G33" s="98" t="s">
        <v>59</v>
      </c>
      <c r="H33" s="89">
        <v>0</v>
      </c>
      <c r="I33" s="90" t="s">
        <v>237</v>
      </c>
      <c r="J33" s="91">
        <v>1</v>
      </c>
      <c r="L33" s="92" t="str">
        <f t="shared" ca="1" si="4"/>
        <v>Ingår</v>
      </c>
      <c r="M33" s="80"/>
    </row>
    <row r="34" spans="3:18" ht="15.65" customHeight="1" x14ac:dyDescent="0.35">
      <c r="D34" s="79"/>
      <c r="E34" s="134"/>
      <c r="F34" s="97" t="s">
        <v>68</v>
      </c>
      <c r="G34" s="98" t="s">
        <v>61</v>
      </c>
      <c r="H34" s="89" t="s">
        <v>247</v>
      </c>
      <c r="I34" s="90" t="s">
        <v>61</v>
      </c>
      <c r="J34" s="91">
        <v>1500</v>
      </c>
      <c r="L34" s="92" t="str">
        <f t="shared" ca="1" si="4"/>
        <v>Offereras</v>
      </c>
      <c r="M34" s="80"/>
    </row>
    <row r="35" spans="3:18" ht="15" customHeight="1" x14ac:dyDescent="0.35">
      <c r="D35" s="79"/>
      <c r="E35" s="39"/>
      <c r="G35" s="35"/>
      <c r="H35" s="47"/>
      <c r="I35" s="48"/>
      <c r="J35" s="99">
        <f>SUMIFS(J29:J34,J29:J34,"&gt;"&amp;1)</f>
        <v>461500</v>
      </c>
      <c r="M35" s="80"/>
    </row>
    <row r="36" spans="3:18" ht="15" customHeight="1" x14ac:dyDescent="0.35">
      <c r="D36" s="79"/>
      <c r="E36" s="34"/>
      <c r="G36" s="35"/>
      <c r="H36" s="47"/>
      <c r="I36" s="48"/>
      <c r="J36" s="36"/>
      <c r="M36" s="80"/>
    </row>
    <row r="37" spans="3:18" ht="22.5" customHeight="1" x14ac:dyDescent="0.35">
      <c r="C37" s="37"/>
      <c r="D37" s="81"/>
      <c r="E37" s="82" t="s">
        <v>45</v>
      </c>
      <c r="F37" s="82" t="s">
        <v>210</v>
      </c>
      <c r="G37" s="82" t="s">
        <v>46</v>
      </c>
      <c r="H37" s="83" t="s">
        <v>47</v>
      </c>
      <c r="I37" s="83" t="s">
        <v>48</v>
      </c>
      <c r="J37" s="83" t="s">
        <v>49</v>
      </c>
      <c r="K37" s="37"/>
      <c r="L37" s="83" t="s">
        <v>211</v>
      </c>
      <c r="M37" s="84"/>
    </row>
    <row r="38" spans="3:18" ht="121.5" customHeight="1" x14ac:dyDescent="0.35">
      <c r="C38" s="38"/>
      <c r="D38" s="85"/>
      <c r="E38" s="86" t="s">
        <v>70</v>
      </c>
      <c r="F38" s="87" t="s">
        <v>69</v>
      </c>
      <c r="G38" s="88" t="s">
        <v>71</v>
      </c>
      <c r="H38" s="89" t="s">
        <v>239</v>
      </c>
      <c r="I38" s="90" t="s">
        <v>240</v>
      </c>
      <c r="J38" s="91">
        <v>535000</v>
      </c>
      <c r="K38" s="38"/>
      <c r="L38" s="92" t="str">
        <f t="shared" ref="L38" ca="1" si="5">IF(LEFT(F38,1)="P",IF(COUNTA(H38:J38)=0,"Position ej offererad",IF(COUNTA(I38:J38)=2,"Komplett","Påbörjad")),
IF(F38&lt;&gt;"",
  IF(OFFSET(J38,IFERROR(RIGHT(F38,1),0)*-1-1,0)="","Tillhörande Position ej offererad",
   IF(J38=1,"Ingår",
       IF(J38&gt;0,"Offereras","Offereras ej, belastningspris medförs"))),""))</f>
        <v>Komplett</v>
      </c>
      <c r="M38" s="93"/>
    </row>
    <row r="39" spans="3:18" ht="8.25" customHeight="1" x14ac:dyDescent="0.35">
      <c r="D39" s="79"/>
      <c r="F39" s="28"/>
      <c r="H39" s="95"/>
      <c r="I39" s="95"/>
      <c r="J39" s="95"/>
      <c r="L39" s="96"/>
      <c r="M39" s="80"/>
    </row>
    <row r="40" spans="3:18" ht="15.65" customHeight="1" x14ac:dyDescent="0.35">
      <c r="D40" s="79"/>
      <c r="E40" s="133" t="s">
        <v>54</v>
      </c>
      <c r="F40" s="97" t="s">
        <v>72</v>
      </c>
      <c r="G40" s="98" t="s">
        <v>55</v>
      </c>
      <c r="H40" s="89" t="s">
        <v>241</v>
      </c>
      <c r="I40" s="90" t="s">
        <v>236</v>
      </c>
      <c r="J40" s="91">
        <v>8200</v>
      </c>
      <c r="L40" s="92" t="str">
        <f t="shared" ref="L40:L44" ca="1" si="6">IF(LEFT(F40,1)="P",IF(COUNTA(H40:J40)=0,"Position ej offererad",IF(COUNTA(I40:J40)=2,"Komplett","Påbörjad")),
IF(F40&lt;&gt;"",
  IF(OFFSET(J40,IFERROR(SUBSTITUTE(RIGHT(F40,2),".",""),0)*-1-1,0)="","Tillhörande Position ej offererad",
   IF(J40=1,"Ingår",
       IF(J40&gt;0,"Offereras","Offereras ej, belastningspris medförs"))),""))</f>
        <v>Offereras</v>
      </c>
      <c r="M40" s="80"/>
    </row>
    <row r="41" spans="3:18" ht="15.65" customHeight="1" x14ac:dyDescent="0.35">
      <c r="D41" s="79"/>
      <c r="E41" s="133"/>
      <c r="F41" s="97" t="s">
        <v>73</v>
      </c>
      <c r="G41" s="98" t="s">
        <v>74</v>
      </c>
      <c r="H41" s="89"/>
      <c r="I41" s="90"/>
      <c r="J41" s="91"/>
      <c r="L41" s="92" t="str">
        <f t="shared" ca="1" si="6"/>
        <v>Offereras ej, belastningspris medförs</v>
      </c>
      <c r="M41" s="80"/>
    </row>
    <row r="42" spans="3:18" ht="15.65" customHeight="1" x14ac:dyDescent="0.35">
      <c r="D42" s="79"/>
      <c r="E42" s="134"/>
      <c r="F42" s="97" t="s">
        <v>75</v>
      </c>
      <c r="G42" s="98" t="s">
        <v>57</v>
      </c>
      <c r="H42" s="89">
        <v>0</v>
      </c>
      <c r="I42" s="90" t="s">
        <v>237</v>
      </c>
      <c r="J42" s="91">
        <v>1</v>
      </c>
      <c r="L42" s="92" t="str">
        <f t="shared" ca="1" si="6"/>
        <v>Ingår</v>
      </c>
      <c r="M42" s="80"/>
    </row>
    <row r="43" spans="3:18" ht="15.65" customHeight="1" x14ac:dyDescent="0.35">
      <c r="D43" s="79"/>
      <c r="E43" s="134"/>
      <c r="F43" s="97" t="s">
        <v>76</v>
      </c>
      <c r="G43" s="98" t="s">
        <v>59</v>
      </c>
      <c r="H43" s="89">
        <v>0</v>
      </c>
      <c r="I43" s="90" t="s">
        <v>237</v>
      </c>
      <c r="J43" s="91">
        <v>1</v>
      </c>
      <c r="L43" s="92" t="str">
        <f t="shared" ca="1" si="6"/>
        <v>Ingår</v>
      </c>
      <c r="M43" s="80"/>
    </row>
    <row r="44" spans="3:18" ht="15.65" customHeight="1" x14ac:dyDescent="0.35">
      <c r="D44" s="79"/>
      <c r="E44" s="134"/>
      <c r="F44" s="97" t="s">
        <v>77</v>
      </c>
      <c r="G44" s="98" t="s">
        <v>61</v>
      </c>
      <c r="H44" s="89" t="s">
        <v>247</v>
      </c>
      <c r="I44" s="90" t="s">
        <v>61</v>
      </c>
      <c r="J44" s="91">
        <v>1500</v>
      </c>
      <c r="L44" s="92" t="str">
        <f t="shared" ca="1" si="6"/>
        <v>Offereras</v>
      </c>
      <c r="M44" s="80"/>
    </row>
    <row r="45" spans="3:18" ht="15" customHeight="1" thickBot="1" x14ac:dyDescent="0.4">
      <c r="D45" s="79"/>
      <c r="E45" s="39"/>
      <c r="G45" s="35"/>
      <c r="H45" s="47"/>
      <c r="I45" s="48"/>
      <c r="J45" s="99">
        <f>SUMIFS(J38:J44,J38:J44,"&gt;"&amp;1)</f>
        <v>544700</v>
      </c>
      <c r="M45" s="80"/>
    </row>
    <row r="46" spans="3:18" ht="25.5" customHeight="1" x14ac:dyDescent="0.35">
      <c r="D46" s="75"/>
      <c r="E46" s="76"/>
      <c r="F46" s="76"/>
      <c r="G46" s="77" t="s">
        <v>212</v>
      </c>
      <c r="H46" s="76"/>
      <c r="I46" s="76"/>
      <c r="J46" s="76"/>
      <c r="K46" s="76"/>
      <c r="L46" s="76"/>
      <c r="M46" s="78"/>
      <c r="N46"/>
      <c r="O46"/>
      <c r="P46"/>
      <c r="Q46"/>
      <c r="R46"/>
    </row>
    <row r="47" spans="3:18" ht="15" customHeight="1" x14ac:dyDescent="0.35">
      <c r="D47" s="79"/>
      <c r="E47" s="34"/>
      <c r="G47" s="35"/>
      <c r="H47" s="47"/>
      <c r="I47" s="48"/>
      <c r="J47" s="36"/>
      <c r="M47" s="80"/>
    </row>
    <row r="48" spans="3:18" ht="22.5" customHeight="1" x14ac:dyDescent="0.35">
      <c r="C48" s="37"/>
      <c r="D48" s="81"/>
      <c r="E48" s="82" t="s">
        <v>45</v>
      </c>
      <c r="F48" s="82" t="s">
        <v>210</v>
      </c>
      <c r="G48" s="82" t="s">
        <v>46</v>
      </c>
      <c r="H48" s="83" t="s">
        <v>47</v>
      </c>
      <c r="I48" s="83" t="s">
        <v>48</v>
      </c>
      <c r="J48" s="83" t="s">
        <v>49</v>
      </c>
      <c r="K48" s="37"/>
      <c r="L48" s="83" t="s">
        <v>211</v>
      </c>
      <c r="M48" s="84"/>
    </row>
    <row r="49" spans="3:13" ht="121.5" customHeight="1" x14ac:dyDescent="0.35">
      <c r="C49" s="38"/>
      <c r="D49" s="85"/>
      <c r="E49" s="86" t="s">
        <v>78</v>
      </c>
      <c r="F49" s="87" t="s">
        <v>213</v>
      </c>
      <c r="G49" s="88" t="s">
        <v>79</v>
      </c>
      <c r="H49" s="89">
        <v>882560</v>
      </c>
      <c r="I49" s="90" t="s">
        <v>242</v>
      </c>
      <c r="J49" s="91">
        <v>72000</v>
      </c>
      <c r="K49" s="38"/>
      <c r="L49" s="92" t="str">
        <f t="shared" ref="L49" ca="1" si="7">IF(LEFT(F49,1)="P",IF(COUNTA(H49:J49)=0,"Position ej offererad",IF(COUNTA(I49:J49)=2,"Komplett","Påbörjad")),
IF(F49&lt;&gt;"",
  IF(OFFSET(J49,IFERROR(RIGHT(F49,1),0)*-1-1,0)="","Tillhörande Position ej offererad",
   IF(J49=1,"Ingår",
       IF(J49&gt;0,"Offereras","Offereras ej, belastningspris medförs"))),""))</f>
        <v>Komplett</v>
      </c>
      <c r="M49" s="93"/>
    </row>
    <row r="50" spans="3:13" ht="8.25" customHeight="1" x14ac:dyDescent="0.35">
      <c r="D50" s="79"/>
      <c r="F50" s="28"/>
      <c r="H50" s="95"/>
      <c r="I50" s="95"/>
      <c r="J50" s="95"/>
      <c r="L50" s="96"/>
      <c r="M50" s="80"/>
    </row>
    <row r="51" spans="3:13" ht="15.65" customHeight="1" x14ac:dyDescent="0.35">
      <c r="D51" s="79"/>
      <c r="E51" s="133" t="s">
        <v>54</v>
      </c>
      <c r="F51" s="97" t="s">
        <v>84</v>
      </c>
      <c r="G51" s="98" t="s">
        <v>55</v>
      </c>
      <c r="H51" s="89" t="s">
        <v>241</v>
      </c>
      <c r="I51" s="90" t="s">
        <v>236</v>
      </c>
      <c r="J51" s="91">
        <v>8200</v>
      </c>
      <c r="L51" s="92" t="str">
        <f t="shared" ref="L51:L54" ca="1" si="8">IF(LEFT(F51,1)="P",IF(COUNTA(H51:J51)=0,"Position ej offererad",IF(COUNTA(I51:J51)=2,"Komplett","Påbörjad")),
IF(F51&lt;&gt;"",
  IF(OFFSET(J51,IFERROR(SUBSTITUTE(RIGHT(F51,2),".",""),0)*-1-1,0)="","Tillhörande Position ej offererad",
   IF(J51=1,"Ingår",
       IF(J51&gt;0,"Offereras","Offereras ej, belastningspris medförs"))),""))</f>
        <v>Offereras</v>
      </c>
      <c r="M51" s="80"/>
    </row>
    <row r="52" spans="3:13" ht="15.65" customHeight="1" x14ac:dyDescent="0.35">
      <c r="D52" s="79"/>
      <c r="E52" s="133"/>
      <c r="F52" s="97" t="s">
        <v>85</v>
      </c>
      <c r="G52" s="98" t="s">
        <v>59</v>
      </c>
      <c r="H52" s="89">
        <v>0</v>
      </c>
      <c r="I52" s="90" t="s">
        <v>237</v>
      </c>
      <c r="J52" s="91">
        <v>1</v>
      </c>
      <c r="L52" s="92" t="str">
        <f t="shared" ca="1" si="8"/>
        <v>Ingår</v>
      </c>
      <c r="M52" s="80"/>
    </row>
    <row r="53" spans="3:13" ht="15.65" customHeight="1" x14ac:dyDescent="0.35">
      <c r="D53" s="79"/>
      <c r="E53" s="134"/>
      <c r="F53" s="97" t="s">
        <v>86</v>
      </c>
      <c r="G53" s="98" t="s">
        <v>57</v>
      </c>
      <c r="H53" s="89">
        <v>0</v>
      </c>
      <c r="I53" s="90" t="s">
        <v>237</v>
      </c>
      <c r="J53" s="91">
        <v>1</v>
      </c>
      <c r="L53" s="92" t="str">
        <f t="shared" ca="1" si="8"/>
        <v>Ingår</v>
      </c>
      <c r="M53" s="80"/>
    </row>
    <row r="54" spans="3:13" ht="15.65" customHeight="1" x14ac:dyDescent="0.35">
      <c r="D54" s="79"/>
      <c r="E54" s="134"/>
      <c r="F54" s="97" t="s">
        <v>219</v>
      </c>
      <c r="G54" s="98" t="s">
        <v>61</v>
      </c>
      <c r="H54" s="89" t="s">
        <v>247</v>
      </c>
      <c r="I54" s="90" t="s">
        <v>61</v>
      </c>
      <c r="J54" s="91">
        <v>1500</v>
      </c>
      <c r="L54" s="92" t="str">
        <f t="shared" ca="1" si="8"/>
        <v>Offereras</v>
      </c>
      <c r="M54" s="80"/>
    </row>
    <row r="55" spans="3:13" ht="15" customHeight="1" x14ac:dyDescent="0.35">
      <c r="D55" s="79"/>
      <c r="E55" s="39"/>
      <c r="G55" s="35"/>
      <c r="H55" s="47"/>
      <c r="I55" s="48"/>
      <c r="J55" s="99">
        <f>SUMIFS(J49:J54,J49:J54,"&gt;"&amp;1)</f>
        <v>81700</v>
      </c>
      <c r="M55" s="80"/>
    </row>
    <row r="56" spans="3:13" ht="15" customHeight="1" x14ac:dyDescent="0.35">
      <c r="D56" s="79"/>
      <c r="E56" s="34"/>
      <c r="G56" s="35"/>
      <c r="H56" s="47"/>
      <c r="I56" s="48"/>
      <c r="J56" s="36"/>
      <c r="M56" s="80"/>
    </row>
    <row r="57" spans="3:13" ht="22.5" customHeight="1" x14ac:dyDescent="0.35">
      <c r="C57" s="37"/>
      <c r="D57" s="81"/>
      <c r="E57" s="82" t="s">
        <v>45</v>
      </c>
      <c r="F57" s="82" t="s">
        <v>210</v>
      </c>
      <c r="G57" s="82" t="s">
        <v>46</v>
      </c>
      <c r="H57" s="83" t="s">
        <v>47</v>
      </c>
      <c r="I57" s="83" t="s">
        <v>48</v>
      </c>
      <c r="J57" s="83" t="s">
        <v>49</v>
      </c>
      <c r="K57" s="37"/>
      <c r="L57" s="83" t="s">
        <v>211</v>
      </c>
      <c r="M57" s="84"/>
    </row>
    <row r="58" spans="3:13" ht="121.5" customHeight="1" x14ac:dyDescent="0.35">
      <c r="C58" s="38"/>
      <c r="D58" s="85"/>
      <c r="E58" s="86" t="s">
        <v>80</v>
      </c>
      <c r="F58" s="87" t="s">
        <v>214</v>
      </c>
      <c r="G58" s="88" t="s">
        <v>81</v>
      </c>
      <c r="H58" s="89">
        <v>882480</v>
      </c>
      <c r="I58" s="90" t="s">
        <v>243</v>
      </c>
      <c r="J58" s="91">
        <v>85000</v>
      </c>
      <c r="K58" s="38"/>
      <c r="L58" s="92" t="str">
        <f t="shared" ref="L58" ca="1" si="9">IF(LEFT(F58,1)="P",IF(COUNTA(H58:J58)=0,"Position ej offererad",IF(COUNTA(I58:J58)=2,"Komplett","Påbörjad")),
IF(F58&lt;&gt;"",
  IF(OFFSET(J58,IFERROR(RIGHT(F58,1),0)*-1-1,0)="","Tillhörande Position ej offererad",
   IF(J58=1,"Ingår",
       IF(J58&gt;0,"Offereras","Offereras ej, belastningspris medförs"))),""))</f>
        <v>Komplett</v>
      </c>
      <c r="M58" s="93"/>
    </row>
    <row r="59" spans="3:13" ht="8.25" customHeight="1" x14ac:dyDescent="0.35">
      <c r="D59" s="79"/>
      <c r="F59" s="28"/>
      <c r="H59" s="95"/>
      <c r="I59" s="95"/>
      <c r="J59" s="95"/>
      <c r="L59" s="96"/>
      <c r="M59" s="80"/>
    </row>
    <row r="60" spans="3:13" ht="15.65" customHeight="1" x14ac:dyDescent="0.35">
      <c r="D60" s="79"/>
      <c r="E60" s="133" t="s">
        <v>54</v>
      </c>
      <c r="F60" s="97" t="s">
        <v>89</v>
      </c>
      <c r="G60" s="98" t="s">
        <v>55</v>
      </c>
      <c r="H60" s="89" t="s">
        <v>241</v>
      </c>
      <c r="I60" s="90" t="s">
        <v>236</v>
      </c>
      <c r="J60" s="91">
        <v>8200</v>
      </c>
      <c r="L60" s="92" t="str">
        <f t="shared" ref="L60:L62" ca="1" si="10">IF(LEFT(F60,1)="P",IF(COUNTA(H60:J60)=0,"Position ej offererad",IF(COUNTA(I60:J60)=2,"Komplett","Påbörjad")),
IF(F60&lt;&gt;"",
  IF(OFFSET(J60,IFERROR(SUBSTITUTE(RIGHT(F60,2),".",""),0)*-1-1,0)="","Tillhörande Position ej offererad",
   IF(J60=1,"Ingår",
       IF(J60&gt;0,"Offereras","Offereras ej, belastningspris medförs"))),""))</f>
        <v>Offereras</v>
      </c>
      <c r="M60" s="80"/>
    </row>
    <row r="61" spans="3:13" ht="15.65" customHeight="1" x14ac:dyDescent="0.35">
      <c r="D61" s="79"/>
      <c r="E61" s="133"/>
      <c r="F61" s="97" t="s">
        <v>90</v>
      </c>
      <c r="G61" s="98" t="s">
        <v>57</v>
      </c>
      <c r="H61" s="89">
        <v>0</v>
      </c>
      <c r="I61" s="90" t="s">
        <v>237</v>
      </c>
      <c r="J61" s="91">
        <v>1</v>
      </c>
      <c r="L61" s="92" t="str">
        <f t="shared" ca="1" si="10"/>
        <v>Ingår</v>
      </c>
      <c r="M61" s="80"/>
    </row>
    <row r="62" spans="3:13" ht="15.65" customHeight="1" x14ac:dyDescent="0.35">
      <c r="D62" s="79"/>
      <c r="E62" s="134"/>
      <c r="F62" s="97" t="s">
        <v>91</v>
      </c>
      <c r="G62" s="98" t="s">
        <v>61</v>
      </c>
      <c r="H62" s="89" t="s">
        <v>247</v>
      </c>
      <c r="I62" s="90" t="s">
        <v>61</v>
      </c>
      <c r="J62" s="91">
        <v>1500</v>
      </c>
      <c r="L62" s="92" t="str">
        <f t="shared" ca="1" si="10"/>
        <v>Offereras</v>
      </c>
      <c r="M62" s="80"/>
    </row>
    <row r="63" spans="3:13" ht="15" customHeight="1" x14ac:dyDescent="0.35">
      <c r="D63" s="79"/>
      <c r="E63" s="39"/>
      <c r="G63" s="35"/>
      <c r="H63" s="47"/>
      <c r="I63" s="48"/>
      <c r="J63" s="99">
        <f>SUMIFS(J58:J62,J58:J62,"&gt;"&amp;1)</f>
        <v>94700</v>
      </c>
      <c r="M63" s="80"/>
    </row>
    <row r="64" spans="3:13" ht="15" customHeight="1" x14ac:dyDescent="0.35">
      <c r="D64" s="79"/>
      <c r="E64" s="34"/>
      <c r="G64" s="35"/>
      <c r="H64" s="47"/>
      <c r="I64" s="48"/>
      <c r="J64" s="36"/>
      <c r="M64" s="80"/>
    </row>
    <row r="65" spans="3:13" ht="22.5" customHeight="1" x14ac:dyDescent="0.35">
      <c r="C65" s="37"/>
      <c r="D65" s="81"/>
      <c r="E65" s="82" t="s">
        <v>45</v>
      </c>
      <c r="F65" s="82" t="s">
        <v>210</v>
      </c>
      <c r="G65" s="82" t="s">
        <v>46</v>
      </c>
      <c r="H65" s="83" t="s">
        <v>47</v>
      </c>
      <c r="I65" s="83" t="s">
        <v>48</v>
      </c>
      <c r="J65" s="83" t="s">
        <v>49</v>
      </c>
      <c r="K65" s="37"/>
      <c r="L65" s="83" t="s">
        <v>211</v>
      </c>
      <c r="M65" s="84"/>
    </row>
    <row r="66" spans="3:13" ht="121.5" customHeight="1" x14ac:dyDescent="0.35">
      <c r="C66" s="38"/>
      <c r="D66" s="85"/>
      <c r="E66" s="86" t="s">
        <v>82</v>
      </c>
      <c r="F66" s="87" t="s">
        <v>215</v>
      </c>
      <c r="G66" s="88" t="s">
        <v>83</v>
      </c>
      <c r="H66" s="89">
        <v>884660</v>
      </c>
      <c r="I66" s="90" t="s">
        <v>244</v>
      </c>
      <c r="J66" s="91">
        <v>143000</v>
      </c>
      <c r="K66" s="38"/>
      <c r="L66" s="92" t="str">
        <f t="shared" ref="L66" ca="1" si="11">IF(LEFT(F66,1)="P",IF(COUNTA(H66:J66)=0,"Position ej offererad",IF(COUNTA(I66:J66)=2,"Komplett","Påbörjad")),
IF(F66&lt;&gt;"",
  IF(OFFSET(J66,IFERROR(RIGHT(F66,1),0)*-1-1,0)="","Tillhörande Position ej offererad",
   IF(J66=1,"Ingår",
       IF(J66&gt;0,"Offereras","Offereras ej, belastningspris medförs"))),""))</f>
        <v>Komplett</v>
      </c>
      <c r="M66" s="93"/>
    </row>
    <row r="67" spans="3:13" ht="8.25" customHeight="1" x14ac:dyDescent="0.35">
      <c r="D67" s="79"/>
      <c r="F67" s="28"/>
      <c r="H67" s="95"/>
      <c r="I67" s="95"/>
      <c r="J67" s="95"/>
      <c r="L67" s="96"/>
      <c r="M67" s="80"/>
    </row>
    <row r="68" spans="3:13" ht="15.65" customHeight="1" x14ac:dyDescent="0.35">
      <c r="D68" s="79"/>
      <c r="E68" s="133" t="s">
        <v>54</v>
      </c>
      <c r="F68" s="97" t="s">
        <v>94</v>
      </c>
      <c r="G68" s="98" t="s">
        <v>55</v>
      </c>
      <c r="H68" s="89" t="s">
        <v>241</v>
      </c>
      <c r="I68" s="90" t="s">
        <v>236</v>
      </c>
      <c r="J68" s="91">
        <v>8200</v>
      </c>
      <c r="L68" s="92" t="str">
        <f t="shared" ref="L68:L70" ca="1" si="12">IF(LEFT(F68,1)="P",IF(COUNTA(H68:J68)=0,"Position ej offererad",IF(COUNTA(I68:J68)=2,"Komplett","Påbörjad")),
IF(F68&lt;&gt;"",
  IF(OFFSET(J68,IFERROR(SUBSTITUTE(RIGHT(F68,2),".",""),0)*-1-1,0)="","Tillhörande Position ej offererad",
   IF(J68=1,"Ingår",
       IF(J68&gt;0,"Offereras","Offereras ej, belastningspris medförs"))),""))</f>
        <v>Offereras</v>
      </c>
      <c r="M68" s="80"/>
    </row>
    <row r="69" spans="3:13" ht="15.65" customHeight="1" x14ac:dyDescent="0.35">
      <c r="D69" s="79"/>
      <c r="E69" s="133"/>
      <c r="F69" s="97" t="s">
        <v>95</v>
      </c>
      <c r="G69" s="98" t="s">
        <v>57</v>
      </c>
      <c r="H69" s="89">
        <v>0</v>
      </c>
      <c r="I69" s="90" t="s">
        <v>237</v>
      </c>
      <c r="J69" s="91">
        <v>1</v>
      </c>
      <c r="L69" s="92" t="str">
        <f t="shared" ca="1" si="12"/>
        <v>Ingår</v>
      </c>
      <c r="M69" s="80"/>
    </row>
    <row r="70" spans="3:13" ht="15.65" customHeight="1" x14ac:dyDescent="0.35">
      <c r="D70" s="79"/>
      <c r="E70" s="134"/>
      <c r="F70" s="97" t="s">
        <v>96</v>
      </c>
      <c r="G70" s="98" t="s">
        <v>61</v>
      </c>
      <c r="H70" s="89" t="s">
        <v>247</v>
      </c>
      <c r="I70" s="90" t="s">
        <v>61</v>
      </c>
      <c r="J70" s="91">
        <v>1500</v>
      </c>
      <c r="L70" s="92" t="str">
        <f t="shared" ca="1" si="12"/>
        <v>Offereras</v>
      </c>
      <c r="M70" s="80"/>
    </row>
    <row r="71" spans="3:13" ht="15" customHeight="1" x14ac:dyDescent="0.35">
      <c r="D71" s="79"/>
      <c r="E71" s="39"/>
      <c r="G71" s="35"/>
      <c r="H71" s="47"/>
      <c r="I71" s="48"/>
      <c r="J71" s="99">
        <f>SUMIFS(J66:J70,J66:J70,"&gt;"&amp;1)</f>
        <v>152700</v>
      </c>
      <c r="M71" s="80"/>
    </row>
    <row r="72" spans="3:13" ht="15" customHeight="1" x14ac:dyDescent="0.35">
      <c r="D72" s="79"/>
      <c r="E72" s="34"/>
      <c r="G72" s="35"/>
      <c r="H72" s="47"/>
      <c r="I72" s="48"/>
      <c r="J72" s="36"/>
      <c r="M72" s="80"/>
    </row>
    <row r="73" spans="3:13" ht="22.5" customHeight="1" x14ac:dyDescent="0.35">
      <c r="C73" s="37"/>
      <c r="D73" s="81"/>
      <c r="E73" s="82" t="s">
        <v>45</v>
      </c>
      <c r="F73" s="82" t="s">
        <v>210</v>
      </c>
      <c r="G73" s="82" t="s">
        <v>46</v>
      </c>
      <c r="H73" s="83" t="s">
        <v>47</v>
      </c>
      <c r="I73" s="83" t="s">
        <v>48</v>
      </c>
      <c r="J73" s="83" t="s">
        <v>49</v>
      </c>
      <c r="K73" s="37"/>
      <c r="L73" s="83" t="s">
        <v>211</v>
      </c>
      <c r="M73" s="84"/>
    </row>
    <row r="74" spans="3:13" ht="121.5" customHeight="1" x14ac:dyDescent="0.35">
      <c r="C74" s="38"/>
      <c r="D74" s="85"/>
      <c r="E74" s="86" t="s">
        <v>87</v>
      </c>
      <c r="F74" s="87" t="s">
        <v>97</v>
      </c>
      <c r="G74" s="88" t="s">
        <v>88</v>
      </c>
      <c r="H74" s="89" t="s">
        <v>246</v>
      </c>
      <c r="I74" s="90" t="s">
        <v>245</v>
      </c>
      <c r="J74" s="91">
        <v>151000</v>
      </c>
      <c r="K74" s="38"/>
      <c r="L74" s="92" t="str">
        <f t="shared" ref="L74" ca="1" si="13">IF(LEFT(F74,1)="P",IF(COUNTA(H74:J74)=0,"Position ej offererad",IF(COUNTA(I74:J74)=2,"Komplett","Påbörjad")),
IF(F74&lt;&gt;"",
  IF(OFFSET(J74,IFERROR(RIGHT(F74,1),0)*-1-1,0)="","Tillhörande Position ej offererad",
   IF(J74=1,"Ingår",
       IF(J74&gt;0,"Offereras","Offereras ej, belastningspris medförs"))),""))</f>
        <v>Komplett</v>
      </c>
      <c r="M74" s="93"/>
    </row>
    <row r="75" spans="3:13" ht="8.25" customHeight="1" x14ac:dyDescent="0.35">
      <c r="D75" s="79"/>
      <c r="F75" s="28"/>
      <c r="H75" s="95"/>
      <c r="I75" s="95"/>
      <c r="J75" s="95"/>
      <c r="L75" s="96"/>
      <c r="M75" s="80"/>
    </row>
    <row r="76" spans="3:13" ht="15.65" customHeight="1" x14ac:dyDescent="0.35">
      <c r="D76" s="79"/>
      <c r="E76" s="133" t="s">
        <v>54</v>
      </c>
      <c r="F76" s="97" t="s">
        <v>100</v>
      </c>
      <c r="G76" s="98" t="s">
        <v>55</v>
      </c>
      <c r="H76" s="89" t="s">
        <v>241</v>
      </c>
      <c r="I76" s="90" t="s">
        <v>236</v>
      </c>
      <c r="J76" s="91">
        <v>8200</v>
      </c>
      <c r="L76" s="92" t="str">
        <f t="shared" ref="L76:L78" ca="1" si="14">IF(LEFT(F76,1)="P",IF(COUNTA(H76:J76)=0,"Position ej offererad",IF(COUNTA(I76:J76)=2,"Komplett","Påbörjad")),
IF(F76&lt;&gt;"",
  IF(OFFSET(J76,IFERROR(SUBSTITUTE(RIGHT(F76,2),".",""),0)*-1-1,0)="","Tillhörande Position ej offererad",
   IF(J76=1,"Ingår",
       IF(J76&gt;0,"Offereras","Offereras ej, belastningspris medförs"))),""))</f>
        <v>Offereras</v>
      </c>
      <c r="M76" s="80"/>
    </row>
    <row r="77" spans="3:13" ht="15.65" customHeight="1" x14ac:dyDescent="0.35">
      <c r="D77" s="79"/>
      <c r="E77" s="133"/>
      <c r="F77" s="97" t="s">
        <v>101</v>
      </c>
      <c r="G77" s="98" t="s">
        <v>57</v>
      </c>
      <c r="H77" s="89">
        <v>0</v>
      </c>
      <c r="I77" s="90" t="s">
        <v>237</v>
      </c>
      <c r="J77" s="91">
        <v>1</v>
      </c>
      <c r="L77" s="92" t="str">
        <f t="shared" ca="1" si="14"/>
        <v>Ingår</v>
      </c>
      <c r="M77" s="80"/>
    </row>
    <row r="78" spans="3:13" ht="15.65" customHeight="1" x14ac:dyDescent="0.35">
      <c r="D78" s="79"/>
      <c r="E78" s="134"/>
      <c r="F78" s="97" t="s">
        <v>102</v>
      </c>
      <c r="G78" s="98" t="s">
        <v>61</v>
      </c>
      <c r="H78" s="89" t="s">
        <v>247</v>
      </c>
      <c r="I78" s="90" t="s">
        <v>61</v>
      </c>
      <c r="J78" s="91">
        <v>1500</v>
      </c>
      <c r="L78" s="92" t="str">
        <f t="shared" ca="1" si="14"/>
        <v>Offereras</v>
      </c>
      <c r="M78" s="80"/>
    </row>
    <row r="79" spans="3:13" ht="15" customHeight="1" x14ac:dyDescent="0.35">
      <c r="D79" s="79"/>
      <c r="E79" s="39"/>
      <c r="G79" s="35"/>
      <c r="H79" s="47"/>
      <c r="I79" s="48"/>
      <c r="J79" s="99">
        <f>SUMIFS(J74:J78,J74:J78,"&gt;"&amp;1)</f>
        <v>160700</v>
      </c>
      <c r="M79" s="80"/>
    </row>
    <row r="80" spans="3:13" ht="15" customHeight="1" x14ac:dyDescent="0.35">
      <c r="D80" s="79"/>
      <c r="E80" s="34"/>
      <c r="G80" s="35"/>
      <c r="H80" s="47"/>
      <c r="I80" s="48"/>
      <c r="J80" s="36"/>
      <c r="M80" s="80"/>
    </row>
    <row r="81" spans="3:13" ht="22.5" customHeight="1" x14ac:dyDescent="0.35">
      <c r="C81" s="37"/>
      <c r="D81" s="81"/>
      <c r="E81" s="82" t="s">
        <v>45</v>
      </c>
      <c r="F81" s="82" t="s">
        <v>210</v>
      </c>
      <c r="G81" s="82" t="s">
        <v>46</v>
      </c>
      <c r="H81" s="83" t="s">
        <v>47</v>
      </c>
      <c r="I81" s="83" t="s">
        <v>48</v>
      </c>
      <c r="J81" s="83" t="s">
        <v>49</v>
      </c>
      <c r="K81" s="37"/>
      <c r="L81" s="83" t="s">
        <v>211</v>
      </c>
      <c r="M81" s="84"/>
    </row>
    <row r="82" spans="3:13" ht="121.5" customHeight="1" x14ac:dyDescent="0.35">
      <c r="C82" s="38"/>
      <c r="D82" s="85"/>
      <c r="E82" s="86" t="s">
        <v>92</v>
      </c>
      <c r="F82" s="87" t="s">
        <v>105</v>
      </c>
      <c r="G82" s="88" t="s">
        <v>93</v>
      </c>
      <c r="H82" s="89"/>
      <c r="I82" s="90"/>
      <c r="J82" s="91"/>
      <c r="K82" s="38"/>
      <c r="L82" s="92" t="str">
        <f t="shared" ref="L82" ca="1" si="15">IF(LEFT(F82,1)="P",IF(COUNTA(H82:J82)=0,"Position ej offererad",IF(COUNTA(I82:J82)=2,"Komplett","Påbörjad")),
IF(F82&lt;&gt;"",
  IF(OFFSET(J82,IFERROR(RIGHT(F82,1),0)*-1-1,0)="","Tillhörande Position ej offererad",
   IF(J82=1,"Ingår",
       IF(J82&gt;0,"Offereras","Offereras ej, belastningspris medförs"))),""))</f>
        <v>Position ej offererad</v>
      </c>
      <c r="M82" s="93"/>
    </row>
    <row r="83" spans="3:13" ht="8.25" customHeight="1" x14ac:dyDescent="0.35">
      <c r="D83" s="79"/>
      <c r="F83" s="28"/>
      <c r="H83" s="95"/>
      <c r="I83" s="95"/>
      <c r="J83" s="95"/>
      <c r="L83" s="96"/>
      <c r="M83" s="80"/>
    </row>
    <row r="84" spans="3:13" ht="15.65" customHeight="1" x14ac:dyDescent="0.35">
      <c r="D84" s="79"/>
      <c r="E84" s="133" t="s">
        <v>54</v>
      </c>
      <c r="F84" s="97" t="s">
        <v>108</v>
      </c>
      <c r="G84" s="98" t="s">
        <v>55</v>
      </c>
      <c r="H84" s="89"/>
      <c r="I84" s="90"/>
      <c r="J84" s="91"/>
      <c r="L84" s="92" t="str">
        <f t="shared" ref="L84:L86" ca="1" si="16">IF(LEFT(F84,1)="P",IF(COUNTA(H84:J84)=0,"Position ej offererad",IF(COUNTA(I84:J84)=2,"Komplett","Påbörjad")),
IF(F84&lt;&gt;"",
  IF(OFFSET(J84,IFERROR(SUBSTITUTE(RIGHT(F84,2),".",""),0)*-1-1,0)="","Tillhörande Position ej offererad",
   IF(J84=1,"Ingår",
       IF(J84&gt;0,"Offereras","Offereras ej, belastningspris medförs"))),""))</f>
        <v>Tillhörande Position ej offererad</v>
      </c>
      <c r="M84" s="80"/>
    </row>
    <row r="85" spans="3:13" ht="15.65" customHeight="1" x14ac:dyDescent="0.35">
      <c r="D85" s="79"/>
      <c r="E85" s="133"/>
      <c r="F85" s="97" t="s">
        <v>109</v>
      </c>
      <c r="G85" s="98" t="s">
        <v>57</v>
      </c>
      <c r="H85" s="89"/>
      <c r="I85" s="90"/>
      <c r="J85" s="91"/>
      <c r="L85" s="92" t="str">
        <f t="shared" ca="1" si="16"/>
        <v>Tillhörande Position ej offererad</v>
      </c>
      <c r="M85" s="80"/>
    </row>
    <row r="86" spans="3:13" ht="15.65" customHeight="1" x14ac:dyDescent="0.35">
      <c r="D86" s="79"/>
      <c r="E86" s="134"/>
      <c r="F86" s="97" t="s">
        <v>110</v>
      </c>
      <c r="G86" s="98" t="s">
        <v>61</v>
      </c>
      <c r="H86" s="89"/>
      <c r="I86" s="90"/>
      <c r="J86" s="91"/>
      <c r="L86" s="92" t="str">
        <f t="shared" ca="1" si="16"/>
        <v>Tillhörande Position ej offererad</v>
      </c>
      <c r="M86" s="80"/>
    </row>
    <row r="87" spans="3:13" ht="15.65" customHeight="1" thickBot="1" x14ac:dyDescent="0.4">
      <c r="D87" s="79"/>
      <c r="E87" s="39"/>
      <c r="G87" s="35"/>
      <c r="H87" s="47"/>
      <c r="I87" s="48"/>
      <c r="J87" s="99">
        <f>SUMIFS(J82:J86,J82:J86,"&gt;"&amp;1)</f>
        <v>0</v>
      </c>
      <c r="M87" s="80"/>
    </row>
    <row r="88" spans="3:13" ht="25.5" customHeight="1" x14ac:dyDescent="0.35">
      <c r="D88" s="75"/>
      <c r="E88" s="76"/>
      <c r="F88" s="76"/>
      <c r="G88" s="77" t="s">
        <v>232</v>
      </c>
      <c r="H88" s="76"/>
      <c r="I88" s="76"/>
      <c r="J88" s="76"/>
      <c r="K88" s="76"/>
      <c r="L88" s="76"/>
      <c r="M88" s="78"/>
    </row>
    <row r="89" spans="3:13" ht="15" customHeight="1" x14ac:dyDescent="0.35">
      <c r="D89" s="79"/>
      <c r="E89" s="34"/>
      <c r="G89" s="35"/>
      <c r="H89" s="47"/>
      <c r="I89" s="48"/>
      <c r="J89" s="36"/>
      <c r="M89" s="80"/>
    </row>
    <row r="90" spans="3:13" ht="22.5" customHeight="1" x14ac:dyDescent="0.35">
      <c r="C90" s="37"/>
      <c r="D90" s="81"/>
      <c r="E90" s="82" t="s">
        <v>45</v>
      </c>
      <c r="F90" s="82" t="s">
        <v>210</v>
      </c>
      <c r="G90" s="82" t="s">
        <v>46</v>
      </c>
      <c r="H90" s="83" t="s">
        <v>47</v>
      </c>
      <c r="I90" s="83" t="s">
        <v>48</v>
      </c>
      <c r="J90" s="83" t="s">
        <v>49</v>
      </c>
      <c r="K90" s="37"/>
      <c r="L90" s="83" t="s">
        <v>211</v>
      </c>
      <c r="M90" s="84"/>
    </row>
    <row r="91" spans="3:13" ht="121.5" customHeight="1" x14ac:dyDescent="0.35">
      <c r="C91" s="38"/>
      <c r="D91" s="85"/>
      <c r="E91" s="86" t="s">
        <v>98</v>
      </c>
      <c r="F91" s="87" t="s">
        <v>216</v>
      </c>
      <c r="G91" s="88" t="s">
        <v>99</v>
      </c>
      <c r="H91" s="89">
        <v>1428087</v>
      </c>
      <c r="I91" s="90" t="s">
        <v>250</v>
      </c>
      <c r="J91" s="91">
        <v>165000</v>
      </c>
      <c r="K91" s="38"/>
      <c r="L91" s="92" t="str">
        <f t="shared" ref="L91" ca="1" si="17">IF(LEFT(F91,1)="P",IF(COUNTA(H91:J91)=0,"Position ej offererad",IF(COUNTA(I91:J91)=2,"Komplett","Påbörjad")),
IF(F91&lt;&gt;"",
  IF(OFFSET(J91,IFERROR(RIGHT(F91,1),0)*-1-1,0)="","Tillhörande Position ej offererad",
   IF(J91=1,"Ingår",
       IF(J91&gt;0,"Offereras","Offereras ej, belastningspris medförs"))),""))</f>
        <v>Komplett</v>
      </c>
      <c r="M91" s="93"/>
    </row>
    <row r="92" spans="3:13" ht="8.25" customHeight="1" x14ac:dyDescent="0.35">
      <c r="D92" s="79"/>
      <c r="F92" s="28"/>
      <c r="H92" s="95"/>
      <c r="I92" s="95"/>
      <c r="J92" s="95"/>
      <c r="L92" s="96"/>
      <c r="M92" s="80"/>
    </row>
    <row r="93" spans="3:13" ht="15.65" customHeight="1" x14ac:dyDescent="0.35">
      <c r="D93" s="79"/>
      <c r="E93" s="133" t="s">
        <v>54</v>
      </c>
      <c r="F93" s="97" t="s">
        <v>113</v>
      </c>
      <c r="G93" s="98" t="s">
        <v>57</v>
      </c>
      <c r="H93" s="89">
        <v>0</v>
      </c>
      <c r="I93" s="90" t="s">
        <v>237</v>
      </c>
      <c r="J93" s="91">
        <v>1</v>
      </c>
      <c r="L93" s="92" t="str">
        <f t="shared" ref="L93:L97" ca="1" si="18">IF(LEFT(F93,1)="P",IF(COUNTA(H93:J93)=0,"Position ej offererad",IF(COUNTA(I93:J93)=2,"Komplett","Påbörjad")),
IF(F93&lt;&gt;"",
  IF(OFFSET(J93,IFERROR(SUBSTITUTE(RIGHT(F93,2),".",""),0)*-1-1,0)="","Tillhörande Position ej offererad",
   IF(J93=1,"Ingår",
       IF(J93&gt;0,"Offereras","Offereras ej, belastningspris medförs"))),""))</f>
        <v>Ingår</v>
      </c>
      <c r="M93" s="80"/>
    </row>
    <row r="94" spans="3:13" ht="15.65" customHeight="1" x14ac:dyDescent="0.35">
      <c r="D94" s="79"/>
      <c r="E94" s="133"/>
      <c r="F94" s="97" t="s">
        <v>114</v>
      </c>
      <c r="G94" s="98" t="s">
        <v>61</v>
      </c>
      <c r="H94" s="89" t="s">
        <v>247</v>
      </c>
      <c r="I94" s="90" t="s">
        <v>61</v>
      </c>
      <c r="J94" s="91">
        <v>1500</v>
      </c>
      <c r="L94" s="92" t="str">
        <f t="shared" ca="1" si="18"/>
        <v>Offereras</v>
      </c>
      <c r="M94" s="80"/>
    </row>
    <row r="95" spans="3:13" ht="15.65" customHeight="1" x14ac:dyDescent="0.35">
      <c r="D95" s="79"/>
      <c r="E95" s="134"/>
      <c r="F95" s="97" t="s">
        <v>115</v>
      </c>
      <c r="G95" s="98" t="s">
        <v>103</v>
      </c>
      <c r="H95" s="89">
        <v>0</v>
      </c>
      <c r="I95" s="90" t="s">
        <v>237</v>
      </c>
      <c r="J95" s="91">
        <v>1</v>
      </c>
      <c r="L95" s="92" t="str">
        <f t="shared" ca="1" si="18"/>
        <v>Ingår</v>
      </c>
      <c r="M95" s="80"/>
    </row>
    <row r="96" spans="3:13" ht="15.65" customHeight="1" x14ac:dyDescent="0.35">
      <c r="D96" s="79"/>
      <c r="E96" s="134"/>
      <c r="F96" s="97" t="s">
        <v>116</v>
      </c>
      <c r="G96" s="98" t="s">
        <v>55</v>
      </c>
      <c r="H96" s="89">
        <v>0</v>
      </c>
      <c r="I96" s="90" t="s">
        <v>237</v>
      </c>
      <c r="J96" s="91">
        <v>1</v>
      </c>
      <c r="L96" s="92" t="str">
        <f t="shared" ca="1" si="18"/>
        <v>Ingår</v>
      </c>
      <c r="M96" s="80"/>
    </row>
    <row r="97" spans="3:13" ht="15.65" customHeight="1" x14ac:dyDescent="0.35">
      <c r="D97" s="79"/>
      <c r="E97" s="134"/>
      <c r="F97" s="97" t="s">
        <v>117</v>
      </c>
      <c r="G97" s="98" t="s">
        <v>104</v>
      </c>
      <c r="H97" s="89" t="s">
        <v>248</v>
      </c>
      <c r="I97" s="90" t="s">
        <v>104</v>
      </c>
      <c r="J97" s="91">
        <v>2900</v>
      </c>
      <c r="L97" s="92" t="str">
        <f t="shared" ca="1" si="18"/>
        <v>Offereras</v>
      </c>
      <c r="M97" s="80"/>
    </row>
    <row r="98" spans="3:13" ht="15" customHeight="1" x14ac:dyDescent="0.35">
      <c r="D98" s="79"/>
      <c r="E98" s="39"/>
      <c r="G98" s="35"/>
      <c r="H98" s="47"/>
      <c r="I98" s="48"/>
      <c r="J98" s="99">
        <f>SUMIFS(J91:J97,J91:J97,"&gt;"&amp;1)</f>
        <v>169400</v>
      </c>
      <c r="M98" s="80"/>
    </row>
    <row r="99" spans="3:13" ht="15" customHeight="1" x14ac:dyDescent="0.35">
      <c r="D99" s="79"/>
      <c r="E99" s="34"/>
      <c r="G99" s="35"/>
      <c r="H99" s="47"/>
      <c r="I99" s="48"/>
      <c r="J99" s="36"/>
      <c r="M99" s="80"/>
    </row>
    <row r="100" spans="3:13" ht="22.5" customHeight="1" x14ac:dyDescent="0.35">
      <c r="C100" s="37"/>
      <c r="D100" s="81"/>
      <c r="E100" s="82" t="s">
        <v>45</v>
      </c>
      <c r="F100" s="82" t="s">
        <v>210</v>
      </c>
      <c r="G100" s="82" t="s">
        <v>46</v>
      </c>
      <c r="H100" s="83" t="s">
        <v>47</v>
      </c>
      <c r="I100" s="83" t="s">
        <v>48</v>
      </c>
      <c r="J100" s="83" t="s">
        <v>49</v>
      </c>
      <c r="K100" s="37"/>
      <c r="L100" s="83" t="s">
        <v>211</v>
      </c>
      <c r="M100" s="84"/>
    </row>
    <row r="101" spans="3:13" ht="121.5" customHeight="1" x14ac:dyDescent="0.35">
      <c r="C101" s="38"/>
      <c r="D101" s="85"/>
      <c r="E101" s="86" t="s">
        <v>106</v>
      </c>
      <c r="F101" s="87" t="s">
        <v>118</v>
      </c>
      <c r="G101" s="88" t="s">
        <v>107</v>
      </c>
      <c r="H101" s="89">
        <v>1428087</v>
      </c>
      <c r="I101" s="90" t="s">
        <v>249</v>
      </c>
      <c r="J101" s="91">
        <v>173000</v>
      </c>
      <c r="K101" s="38"/>
      <c r="L101" s="92" t="str">
        <f t="shared" ref="L101" ca="1" si="19">IF(LEFT(F101,1)="P",IF(COUNTA(H101:J101)=0,"Position ej offererad",IF(COUNTA(I101:J101)=2,"Komplett","Påbörjad")),
IF(F101&lt;&gt;"",
  IF(OFFSET(J101,IFERROR(RIGHT(F101,1),0)*-1-1,0)="","Tillhörande Position ej offererad",
   IF(J101=1,"Ingår",
       IF(J101&gt;0,"Offereras","Offereras ej, belastningspris medförs"))),""))</f>
        <v>Komplett</v>
      </c>
      <c r="M101" s="93"/>
    </row>
    <row r="102" spans="3:13" ht="8.25" customHeight="1" x14ac:dyDescent="0.35">
      <c r="D102" s="79"/>
      <c r="F102" s="28"/>
      <c r="H102" s="95"/>
      <c r="I102" s="95"/>
      <c r="J102" s="95"/>
      <c r="L102" s="96"/>
      <c r="M102" s="80"/>
    </row>
    <row r="103" spans="3:13" ht="15.65" customHeight="1" x14ac:dyDescent="0.35">
      <c r="D103" s="79"/>
      <c r="E103" s="133" t="s">
        <v>54</v>
      </c>
      <c r="F103" s="97" t="s">
        <v>121</v>
      </c>
      <c r="G103" s="98" t="s">
        <v>57</v>
      </c>
      <c r="H103" s="89">
        <v>0</v>
      </c>
      <c r="I103" s="90" t="s">
        <v>237</v>
      </c>
      <c r="J103" s="91">
        <v>1</v>
      </c>
      <c r="L103" s="92" t="str">
        <f ca="1">IF(LEFT(F103,1)="P",IF(COUNTA(H103:J103)=0,"Position ej offererad",IF(COUNTA(I103:J103)=2,"Komplett","Påbörjad")),
IF(F103&lt;&gt;"",
  IF(OFFSET(J103,IFERROR(SUBSTITUTE(RIGHT(F103,2),".",""),0)*-1-1,0)="","Tillhörande Position ej offererad",
   IF(J103=1,"Ingår",
       IF(J103&gt;0,"Offereras","Offereras ej, belastningspris medförs"))),""))</f>
        <v>Ingår</v>
      </c>
      <c r="M103" s="80"/>
    </row>
    <row r="104" spans="3:13" ht="15.65" customHeight="1" x14ac:dyDescent="0.35">
      <c r="D104" s="79"/>
      <c r="E104" s="133"/>
      <c r="F104" s="97" t="s">
        <v>122</v>
      </c>
      <c r="G104" s="98" t="s">
        <v>61</v>
      </c>
      <c r="H104" s="89" t="s">
        <v>247</v>
      </c>
      <c r="I104" s="90" t="s">
        <v>61</v>
      </c>
      <c r="J104" s="91">
        <v>1500</v>
      </c>
      <c r="L104" s="92" t="str">
        <f t="shared" ref="L104:L107" ca="1" si="20">IF(LEFT(F104,1)="P",IF(COUNTA(H104:J104)=0,"Position ej offererad",IF(COUNTA(I104:J104)=2,"Komplett","Påbörjad")),
IF(F104&lt;&gt;"",
  IF(OFFSET(J104,IFERROR(SUBSTITUTE(RIGHT(F104,2),".",""),0)*-1-1,0)="","Tillhörande Position ej offererad",
   IF(J104=1,"Ingår",
       IF(J104&gt;0,"Offereras","Offereras ej, belastningspris medförs"))),""))</f>
        <v>Offereras</v>
      </c>
      <c r="M104" s="80"/>
    </row>
    <row r="105" spans="3:13" ht="15.65" customHeight="1" x14ac:dyDescent="0.35">
      <c r="D105" s="79"/>
      <c r="E105" s="134"/>
      <c r="F105" s="97" t="s">
        <v>123</v>
      </c>
      <c r="G105" s="98" t="s">
        <v>103</v>
      </c>
      <c r="H105" s="89">
        <v>0</v>
      </c>
      <c r="I105" s="90" t="s">
        <v>237</v>
      </c>
      <c r="J105" s="91">
        <v>1</v>
      </c>
      <c r="L105" s="92" t="str">
        <f t="shared" ca="1" si="20"/>
        <v>Ingår</v>
      </c>
      <c r="M105" s="80"/>
    </row>
    <row r="106" spans="3:13" ht="15.65" customHeight="1" x14ac:dyDescent="0.35">
      <c r="D106" s="79"/>
      <c r="E106" s="134"/>
      <c r="F106" s="97" t="s">
        <v>124</v>
      </c>
      <c r="G106" s="98" t="s">
        <v>55</v>
      </c>
      <c r="H106" s="89">
        <v>0</v>
      </c>
      <c r="I106" s="90" t="s">
        <v>237</v>
      </c>
      <c r="J106" s="91">
        <v>1</v>
      </c>
      <c r="L106" s="92" t="str">
        <f t="shared" ca="1" si="20"/>
        <v>Ingår</v>
      </c>
      <c r="M106" s="80"/>
    </row>
    <row r="107" spans="3:13" ht="15.65" customHeight="1" x14ac:dyDescent="0.35">
      <c r="D107" s="79"/>
      <c r="E107" s="134"/>
      <c r="F107" s="97" t="s">
        <v>125</v>
      </c>
      <c r="G107" s="98" t="s">
        <v>104</v>
      </c>
      <c r="H107" s="89" t="s">
        <v>248</v>
      </c>
      <c r="I107" s="90" t="s">
        <v>104</v>
      </c>
      <c r="J107" s="91">
        <v>2900</v>
      </c>
      <c r="L107" s="92" t="str">
        <f t="shared" ca="1" si="20"/>
        <v>Offereras</v>
      </c>
      <c r="M107" s="80"/>
    </row>
    <row r="108" spans="3:13" ht="15" customHeight="1" x14ac:dyDescent="0.35">
      <c r="D108" s="79"/>
      <c r="E108" s="39"/>
      <c r="G108" s="35"/>
      <c r="H108" s="47"/>
      <c r="I108" s="48"/>
      <c r="J108" s="99">
        <f>SUMIFS(J101:J107,J101:J107,"&gt;"&amp;1)</f>
        <v>177400</v>
      </c>
      <c r="M108" s="80"/>
    </row>
    <row r="109" spans="3:13" ht="15" customHeight="1" x14ac:dyDescent="0.35">
      <c r="D109" s="79"/>
      <c r="E109" s="34"/>
      <c r="G109" s="35"/>
      <c r="H109" s="47"/>
      <c r="I109" s="48"/>
      <c r="J109" s="36"/>
      <c r="M109" s="80"/>
    </row>
    <row r="110" spans="3:13" ht="22.5" customHeight="1" x14ac:dyDescent="0.35">
      <c r="D110" s="81"/>
      <c r="E110" s="82" t="s">
        <v>45</v>
      </c>
      <c r="F110" s="82" t="s">
        <v>210</v>
      </c>
      <c r="G110" s="82" t="s">
        <v>46</v>
      </c>
      <c r="H110" s="83" t="s">
        <v>47</v>
      </c>
      <c r="I110" s="83" t="s">
        <v>48</v>
      </c>
      <c r="J110" s="83" t="s">
        <v>49</v>
      </c>
      <c r="K110" s="37"/>
      <c r="L110" s="83" t="s">
        <v>211</v>
      </c>
      <c r="M110" s="84"/>
    </row>
    <row r="111" spans="3:13" ht="121.5" customHeight="1" x14ac:dyDescent="0.35">
      <c r="D111" s="85"/>
      <c r="E111" s="86" t="s">
        <v>111</v>
      </c>
      <c r="F111" s="87" t="s">
        <v>127</v>
      </c>
      <c r="G111" s="88" t="s">
        <v>112</v>
      </c>
      <c r="H111" s="89" t="s">
        <v>252</v>
      </c>
      <c r="I111" s="90" t="s">
        <v>251</v>
      </c>
      <c r="J111" s="91">
        <v>365000</v>
      </c>
      <c r="K111" s="38"/>
      <c r="L111" s="92" t="str">
        <f t="shared" ref="L111" ca="1" si="21">IF(LEFT(F111,1)="P",IF(COUNTA(H111:J111)=0,"Position ej offererad",IF(COUNTA(I111:J111)=2,"Komplett","Påbörjad")),
IF(F111&lt;&gt;"",
  IF(OFFSET(J111,IFERROR(RIGHT(F111,1),0)*-1-1,0)="","Tillhörande Position ej offererad",
   IF(J111=1,"Ingår",
       IF(J111&gt;0,"Offereras","Offereras ej, belastningspris medförs"))),""))</f>
        <v>Komplett</v>
      </c>
      <c r="M111" s="93"/>
    </row>
    <row r="112" spans="3:13" ht="8.25" customHeight="1" x14ac:dyDescent="0.35">
      <c r="D112" s="79"/>
      <c r="F112" s="28"/>
      <c r="H112" s="95"/>
      <c r="I112" s="95"/>
      <c r="J112" s="95"/>
      <c r="L112" s="96"/>
      <c r="M112" s="80"/>
    </row>
    <row r="113" spans="4:13" ht="15.65" customHeight="1" x14ac:dyDescent="0.35">
      <c r="D113" s="79"/>
      <c r="E113" s="133" t="s">
        <v>54</v>
      </c>
      <c r="F113" s="97" t="s">
        <v>130</v>
      </c>
      <c r="G113" s="98" t="s">
        <v>57</v>
      </c>
      <c r="H113" s="89">
        <v>0</v>
      </c>
      <c r="I113" s="90" t="s">
        <v>237</v>
      </c>
      <c r="J113" s="91">
        <v>1</v>
      </c>
      <c r="L113" s="92" t="str">
        <f t="shared" ref="L113:L117" ca="1" si="22">IF(LEFT(F113,1)="P",IF(COUNTA(H113:J113)=0,"Position ej offererad",IF(COUNTA(I113:J113)=2,"Komplett","Påbörjad")),
IF(F113&lt;&gt;"",
  IF(OFFSET(J113,IFERROR(SUBSTITUTE(RIGHT(F113,2),".",""),0)*-1-1,0)="","Tillhörande Position ej offererad",
   IF(J113=1,"Ingår",
       IF(J113&gt;0,"Offereras","Offereras ej, belastningspris medförs"))),""))</f>
        <v>Ingår</v>
      </c>
      <c r="M113" s="80"/>
    </row>
    <row r="114" spans="4:13" ht="15.65" customHeight="1" x14ac:dyDescent="0.35">
      <c r="D114" s="79"/>
      <c r="E114" s="133"/>
      <c r="F114" s="97" t="s">
        <v>131</v>
      </c>
      <c r="G114" s="98" t="s">
        <v>61</v>
      </c>
      <c r="H114" s="89" t="s">
        <v>247</v>
      </c>
      <c r="I114" s="90" t="s">
        <v>61</v>
      </c>
      <c r="J114" s="91">
        <v>1500</v>
      </c>
      <c r="L114" s="92" t="str">
        <f t="shared" ca="1" si="22"/>
        <v>Offereras</v>
      </c>
      <c r="M114" s="80"/>
    </row>
    <row r="115" spans="4:13" ht="15.65" customHeight="1" x14ac:dyDescent="0.35">
      <c r="D115" s="79"/>
      <c r="E115" s="134"/>
      <c r="F115" s="97" t="s">
        <v>132</v>
      </c>
      <c r="G115" s="98" t="s">
        <v>103</v>
      </c>
      <c r="H115" s="89" t="s">
        <v>253</v>
      </c>
      <c r="I115" s="90" t="s">
        <v>254</v>
      </c>
      <c r="J115" s="91">
        <v>6100</v>
      </c>
      <c r="L115" s="92" t="str">
        <f t="shared" ca="1" si="22"/>
        <v>Offereras</v>
      </c>
      <c r="M115" s="80"/>
    </row>
    <row r="116" spans="4:13" ht="15.65" customHeight="1" x14ac:dyDescent="0.35">
      <c r="D116" s="79"/>
      <c r="E116" s="134"/>
      <c r="F116" s="97" t="s">
        <v>133</v>
      </c>
      <c r="G116" s="98" t="s">
        <v>55</v>
      </c>
      <c r="H116" s="89" t="s">
        <v>255</v>
      </c>
      <c r="I116" s="90" t="s">
        <v>236</v>
      </c>
      <c r="J116" s="91">
        <v>16900</v>
      </c>
      <c r="L116" s="92" t="str">
        <f t="shared" ca="1" si="22"/>
        <v>Offereras</v>
      </c>
      <c r="M116" s="80"/>
    </row>
    <row r="117" spans="4:13" ht="15.65" customHeight="1" x14ac:dyDescent="0.35">
      <c r="D117" s="79"/>
      <c r="E117" s="134"/>
      <c r="F117" s="97" t="s">
        <v>134</v>
      </c>
      <c r="G117" s="98" t="s">
        <v>104</v>
      </c>
      <c r="H117" s="89" t="s">
        <v>248</v>
      </c>
      <c r="I117" s="90" t="s">
        <v>104</v>
      </c>
      <c r="J117" s="91">
        <v>2900</v>
      </c>
      <c r="L117" s="92" t="str">
        <f t="shared" ca="1" si="22"/>
        <v>Offereras</v>
      </c>
      <c r="M117" s="80"/>
    </row>
    <row r="118" spans="4:13" ht="15" customHeight="1" x14ac:dyDescent="0.35">
      <c r="D118" s="79"/>
      <c r="E118" s="39"/>
      <c r="G118" s="35"/>
      <c r="H118" s="47"/>
      <c r="I118" s="48"/>
      <c r="J118" s="99">
        <f>SUMIFS(J111:J117,J111:J117,"&gt;"&amp;1)</f>
        <v>392400</v>
      </c>
      <c r="M118" s="80"/>
    </row>
    <row r="119" spans="4:13" ht="15" customHeight="1" x14ac:dyDescent="0.35">
      <c r="D119" s="79"/>
      <c r="E119" s="34"/>
      <c r="G119" s="35"/>
      <c r="H119" s="47"/>
      <c r="I119" s="48"/>
      <c r="J119" s="36"/>
      <c r="M119" s="80"/>
    </row>
    <row r="120" spans="4:13" ht="22.5" customHeight="1" x14ac:dyDescent="0.35">
      <c r="D120" s="81"/>
      <c r="E120" s="82" t="s">
        <v>45</v>
      </c>
      <c r="F120" s="82" t="s">
        <v>210</v>
      </c>
      <c r="G120" s="82" t="s">
        <v>46</v>
      </c>
      <c r="H120" s="83" t="s">
        <v>47</v>
      </c>
      <c r="I120" s="83" t="s">
        <v>48</v>
      </c>
      <c r="J120" s="83" t="s">
        <v>49</v>
      </c>
      <c r="K120" s="37"/>
      <c r="L120" s="83" t="s">
        <v>211</v>
      </c>
      <c r="M120" s="84"/>
    </row>
    <row r="121" spans="4:13" ht="121.5" customHeight="1" x14ac:dyDescent="0.35">
      <c r="D121" s="85"/>
      <c r="E121" s="86" t="s">
        <v>119</v>
      </c>
      <c r="F121" s="87" t="s">
        <v>217</v>
      </c>
      <c r="G121" s="88" t="s">
        <v>120</v>
      </c>
      <c r="H121" s="89" t="s">
        <v>252</v>
      </c>
      <c r="I121" s="90" t="s">
        <v>256</v>
      </c>
      <c r="J121" s="91">
        <v>375000</v>
      </c>
      <c r="K121" s="38"/>
      <c r="L121" s="92" t="str">
        <f t="shared" ref="L121" ca="1" si="23">IF(LEFT(F121,1)="P",IF(COUNTA(H121:J121)=0,"Position ej offererad",IF(COUNTA(I121:J121)=2,"Komplett","Påbörjad")),
IF(F121&lt;&gt;"",
  IF(OFFSET(J121,IFERROR(RIGHT(F121,1),0)*-1-1,0)="","Tillhörande Position ej offererad",
   IF(J121=1,"Ingår",
       IF(J121&gt;0,"Offereras","Offereras ej, belastningspris medförs"))),""))</f>
        <v>Komplett</v>
      </c>
      <c r="M121" s="93"/>
    </row>
    <row r="122" spans="4:13" ht="8.25" customHeight="1" x14ac:dyDescent="0.35">
      <c r="D122" s="79"/>
      <c r="F122" s="28"/>
      <c r="H122" s="95"/>
      <c r="I122" s="95"/>
      <c r="J122" s="95"/>
      <c r="L122" s="96"/>
      <c r="M122" s="80"/>
    </row>
    <row r="123" spans="4:13" ht="15.65" customHeight="1" x14ac:dyDescent="0.35">
      <c r="D123" s="79"/>
      <c r="E123" s="133" t="s">
        <v>54</v>
      </c>
      <c r="F123" s="97" t="s">
        <v>220</v>
      </c>
      <c r="G123" s="98" t="s">
        <v>57</v>
      </c>
      <c r="H123" s="89">
        <v>0</v>
      </c>
      <c r="I123" s="90" t="s">
        <v>237</v>
      </c>
      <c r="J123" s="91">
        <v>1</v>
      </c>
      <c r="L123" s="92" t="str">
        <f t="shared" ref="L123:L128" ca="1" si="24">IF(LEFT(F123,1)="P",IF(COUNTA(H123:J123)=0,"Position ej offererad",IF(COUNTA(I123:J123)=2,"Komplett","Påbörjad")),
IF(F123&lt;&gt;"",
  IF(OFFSET(J123,IFERROR(SUBSTITUTE(RIGHT(F123,2),".",""),0)*-1-1,0)="","Tillhörande Position ej offererad",
   IF(J123=1,"Ingår",
       IF(J123&gt;0,"Offereras","Offereras ej, belastningspris medförs"))),""))</f>
        <v>Ingår</v>
      </c>
      <c r="M123" s="80"/>
    </row>
    <row r="124" spans="4:13" ht="15.65" customHeight="1" x14ac:dyDescent="0.35">
      <c r="D124" s="79"/>
      <c r="E124" s="133"/>
      <c r="F124" s="97" t="s">
        <v>221</v>
      </c>
      <c r="G124" s="98" t="s">
        <v>61</v>
      </c>
      <c r="H124" s="89" t="s">
        <v>247</v>
      </c>
      <c r="I124" s="90" t="s">
        <v>61</v>
      </c>
      <c r="J124" s="91">
        <v>1500</v>
      </c>
      <c r="L124" s="92" t="str">
        <f t="shared" ca="1" si="24"/>
        <v>Offereras</v>
      </c>
      <c r="M124" s="80"/>
    </row>
    <row r="125" spans="4:13" ht="15.65" customHeight="1" x14ac:dyDescent="0.35">
      <c r="D125" s="79"/>
      <c r="E125" s="134"/>
      <c r="F125" s="97" t="s">
        <v>222</v>
      </c>
      <c r="G125" s="98" t="s">
        <v>103</v>
      </c>
      <c r="H125" s="89" t="s">
        <v>253</v>
      </c>
      <c r="I125" s="90" t="s">
        <v>254</v>
      </c>
      <c r="J125" s="91">
        <v>6100</v>
      </c>
      <c r="L125" s="92" t="str">
        <f t="shared" ca="1" si="24"/>
        <v>Offereras</v>
      </c>
      <c r="M125" s="80"/>
    </row>
    <row r="126" spans="4:13" ht="15.65" customHeight="1" x14ac:dyDescent="0.35">
      <c r="D126" s="79"/>
      <c r="E126" s="134"/>
      <c r="F126" s="97" t="s">
        <v>223</v>
      </c>
      <c r="G126" s="98" t="s">
        <v>55</v>
      </c>
      <c r="H126" s="89" t="s">
        <v>255</v>
      </c>
      <c r="I126" s="90" t="s">
        <v>236</v>
      </c>
      <c r="J126" s="91">
        <v>16900</v>
      </c>
      <c r="L126" s="92" t="str">
        <f t="shared" ca="1" si="24"/>
        <v>Offereras</v>
      </c>
      <c r="M126" s="80"/>
    </row>
    <row r="127" spans="4:13" ht="15.65" customHeight="1" x14ac:dyDescent="0.35">
      <c r="D127" s="79"/>
      <c r="E127" s="134"/>
      <c r="F127" s="97" t="s">
        <v>224</v>
      </c>
      <c r="G127" s="98" t="s">
        <v>126</v>
      </c>
      <c r="H127" s="89">
        <v>0</v>
      </c>
      <c r="I127" s="90" t="s">
        <v>257</v>
      </c>
      <c r="J127" s="91">
        <v>1</v>
      </c>
      <c r="L127" s="92" t="str">
        <f t="shared" ca="1" si="24"/>
        <v>Ingår</v>
      </c>
      <c r="M127" s="80"/>
    </row>
    <row r="128" spans="4:13" ht="15.65" customHeight="1" x14ac:dyDescent="0.35">
      <c r="D128" s="79"/>
      <c r="E128" s="134"/>
      <c r="F128" s="97" t="s">
        <v>225</v>
      </c>
      <c r="G128" s="98" t="s">
        <v>104</v>
      </c>
      <c r="H128" s="89" t="s">
        <v>248</v>
      </c>
      <c r="I128" s="90" t="s">
        <v>104</v>
      </c>
      <c r="J128" s="91">
        <v>2900</v>
      </c>
      <c r="L128" s="92" t="str">
        <f t="shared" ca="1" si="24"/>
        <v>Offereras</v>
      </c>
      <c r="M128" s="80"/>
    </row>
    <row r="129" spans="4:13" ht="15" customHeight="1" x14ac:dyDescent="0.35">
      <c r="D129" s="79"/>
      <c r="E129" s="39"/>
      <c r="G129" s="35"/>
      <c r="H129" s="47"/>
      <c r="I129" s="48"/>
      <c r="J129" s="99">
        <f>SUMIFS(J121:J128,J121:J128,"&gt;"&amp;1)</f>
        <v>402400</v>
      </c>
      <c r="M129" s="80"/>
    </row>
    <row r="130" spans="4:13" ht="15" customHeight="1" x14ac:dyDescent="0.35">
      <c r="D130" s="79"/>
      <c r="E130" s="34"/>
      <c r="G130" s="35"/>
      <c r="H130" s="47"/>
      <c r="I130" s="48"/>
      <c r="J130" s="36"/>
      <c r="M130" s="80"/>
    </row>
    <row r="131" spans="4:13" ht="22.5" customHeight="1" x14ac:dyDescent="0.35">
      <c r="D131" s="81"/>
      <c r="E131" s="82" t="s">
        <v>45</v>
      </c>
      <c r="F131" s="82" t="s">
        <v>210</v>
      </c>
      <c r="G131" s="82" t="s">
        <v>46</v>
      </c>
      <c r="H131" s="83" t="s">
        <v>47</v>
      </c>
      <c r="I131" s="83" t="s">
        <v>48</v>
      </c>
      <c r="J131" s="83" t="s">
        <v>49</v>
      </c>
      <c r="K131" s="37"/>
      <c r="L131" s="83" t="s">
        <v>211</v>
      </c>
      <c r="M131" s="84"/>
    </row>
    <row r="132" spans="4:13" ht="121.5" customHeight="1" x14ac:dyDescent="0.35">
      <c r="D132" s="85"/>
      <c r="E132" s="86" t="s">
        <v>128</v>
      </c>
      <c r="F132" s="87" t="s">
        <v>218</v>
      </c>
      <c r="G132" s="88" t="s">
        <v>129</v>
      </c>
      <c r="H132" s="89"/>
      <c r="I132" s="90"/>
      <c r="J132" s="91"/>
      <c r="K132" s="38"/>
      <c r="L132" s="92" t="str">
        <f t="shared" ref="L132" ca="1" si="25">IF(LEFT(F132,1)="P",IF(COUNTA(H132:J132)=0,"Position ej offererad",IF(COUNTA(I132:J132)=2,"Komplett","Påbörjad")),
IF(F132&lt;&gt;"",
  IF(OFFSET(J132,IFERROR(RIGHT(F132,1),0)*-1-1,0)="","Tillhörande Position ej offererad",
   IF(J132=1,"Ingår",
       IF(J132&gt;0,"Offereras","Offereras ej, belastningspris medförs"))),""))</f>
        <v>Position ej offererad</v>
      </c>
      <c r="M132" s="93"/>
    </row>
    <row r="133" spans="4:13" ht="8.25" customHeight="1" x14ac:dyDescent="0.35">
      <c r="D133" s="79"/>
      <c r="F133" s="28"/>
      <c r="H133" s="95"/>
      <c r="I133" s="95"/>
      <c r="J133" s="95"/>
      <c r="L133" s="96"/>
      <c r="M133" s="80"/>
    </row>
    <row r="134" spans="4:13" ht="15.65" customHeight="1" x14ac:dyDescent="0.35">
      <c r="D134" s="79"/>
      <c r="E134" s="133" t="s">
        <v>54</v>
      </c>
      <c r="F134" s="97" t="s">
        <v>226</v>
      </c>
      <c r="G134" s="98" t="s">
        <v>74</v>
      </c>
      <c r="H134" s="89"/>
      <c r="I134" s="90"/>
      <c r="J134" s="91"/>
      <c r="L134" s="92" t="str">
        <f t="shared" ref="L134:L139" ca="1" si="26">IF(LEFT(F134,1)="P",IF(COUNTA(H134:J134)=0,"Position ej offererad",IF(COUNTA(I134:J134)=2,"Komplett","Påbörjad")),
IF(F134&lt;&gt;"",
  IF(OFFSET(J134,IFERROR(SUBSTITUTE(RIGHT(F134,2),".",""),0)*-1-1,0)="","Tillhörande Position ej offererad",
   IF(J134=1,"Ingår",
       IF(J134&gt;0,"Offereras","Offereras ej, belastningspris medförs"))),""))</f>
        <v>Tillhörande Position ej offererad</v>
      </c>
      <c r="M134" s="80"/>
    </row>
    <row r="135" spans="4:13" ht="15.65" customHeight="1" x14ac:dyDescent="0.35">
      <c r="D135" s="79"/>
      <c r="E135" s="133"/>
      <c r="F135" s="97" t="s">
        <v>227</v>
      </c>
      <c r="G135" s="98" t="s">
        <v>57</v>
      </c>
      <c r="H135" s="89"/>
      <c r="I135" s="90"/>
      <c r="J135" s="91"/>
      <c r="L135" s="92" t="str">
        <f t="shared" ca="1" si="26"/>
        <v>Tillhörande Position ej offererad</v>
      </c>
      <c r="M135" s="80"/>
    </row>
    <row r="136" spans="4:13" ht="15.65" customHeight="1" x14ac:dyDescent="0.35">
      <c r="D136" s="79"/>
      <c r="E136" s="134"/>
      <c r="F136" s="97" t="s">
        <v>228</v>
      </c>
      <c r="G136" s="98" t="s">
        <v>61</v>
      </c>
      <c r="H136" s="89"/>
      <c r="I136" s="90"/>
      <c r="J136" s="91"/>
      <c r="L136" s="92" t="str">
        <f t="shared" ca="1" si="26"/>
        <v>Tillhörande Position ej offererad</v>
      </c>
      <c r="M136" s="80"/>
    </row>
    <row r="137" spans="4:13" ht="15.65" customHeight="1" x14ac:dyDescent="0.35">
      <c r="D137" s="79"/>
      <c r="E137" s="134"/>
      <c r="F137" s="97" t="s">
        <v>229</v>
      </c>
      <c r="G137" s="98" t="s">
        <v>55</v>
      </c>
      <c r="H137" s="89"/>
      <c r="I137" s="90"/>
      <c r="J137" s="91"/>
      <c r="L137" s="92" t="str">
        <f t="shared" ca="1" si="26"/>
        <v>Tillhörande Position ej offererad</v>
      </c>
      <c r="M137" s="80"/>
    </row>
    <row r="138" spans="4:13" ht="15.65" customHeight="1" x14ac:dyDescent="0.35">
      <c r="D138" s="79"/>
      <c r="E138" s="134"/>
      <c r="F138" s="97" t="s">
        <v>230</v>
      </c>
      <c r="G138" s="98" t="s">
        <v>126</v>
      </c>
      <c r="H138" s="89"/>
      <c r="I138" s="90"/>
      <c r="J138" s="91"/>
      <c r="L138" s="92" t="str">
        <f t="shared" ca="1" si="26"/>
        <v>Tillhörande Position ej offererad</v>
      </c>
      <c r="M138" s="80"/>
    </row>
    <row r="139" spans="4:13" ht="15.65" customHeight="1" x14ac:dyDescent="0.35">
      <c r="D139" s="79"/>
      <c r="E139" s="134"/>
      <c r="F139" s="97" t="s">
        <v>231</v>
      </c>
      <c r="G139" s="98" t="s">
        <v>104</v>
      </c>
      <c r="H139" s="89"/>
      <c r="I139" s="90"/>
      <c r="J139" s="91"/>
      <c r="L139" s="92" t="str">
        <f t="shared" ca="1" si="26"/>
        <v>Tillhörande Position ej offererad</v>
      </c>
      <c r="M139" s="80"/>
    </row>
    <row r="140" spans="4:13" ht="15" customHeight="1" x14ac:dyDescent="0.35">
      <c r="D140" s="79"/>
      <c r="E140" s="39"/>
      <c r="G140" s="35"/>
      <c r="H140" s="47"/>
      <c r="I140" s="48"/>
      <c r="J140" s="99">
        <f>SUMIFS(J132:J139,J132:J139,"&gt;"&amp;1)</f>
        <v>0</v>
      </c>
      <c r="M140" s="80"/>
    </row>
    <row r="141" spans="4:13" ht="15" customHeight="1" thickBot="1" x14ac:dyDescent="0.4">
      <c r="D141" s="100"/>
      <c r="E141" s="101"/>
      <c r="F141" s="101"/>
      <c r="G141" s="101"/>
      <c r="H141" s="101"/>
      <c r="I141" s="101"/>
      <c r="J141" s="101"/>
      <c r="K141" s="101"/>
      <c r="L141" s="101"/>
      <c r="M141" s="102"/>
    </row>
    <row r="142" spans="4:13" ht="13" customHeight="1" x14ac:dyDescent="0.35">
      <c r="E142" s="34"/>
      <c r="G142" s="35"/>
      <c r="H142" s="47"/>
      <c r="I142" s="48"/>
      <c r="J142" s="36"/>
    </row>
    <row r="143" spans="4:13" ht="20.149999999999999" customHeight="1" x14ac:dyDescent="0.35">
      <c r="D143" s="41"/>
      <c r="E143" s="103"/>
      <c r="F143" s="82"/>
      <c r="G143" s="103"/>
      <c r="H143" s="103" t="s">
        <v>135</v>
      </c>
      <c r="I143" s="103" t="s">
        <v>136</v>
      </c>
      <c r="J143" s="103" t="s">
        <v>137</v>
      </c>
      <c r="K143" s="41"/>
      <c r="L143" s="41"/>
      <c r="M143" s="41"/>
    </row>
    <row r="144" spans="4:13" ht="29.9" customHeight="1" x14ac:dyDescent="0.35">
      <c r="D144" s="38"/>
      <c r="E144" s="132" t="s">
        <v>138</v>
      </c>
      <c r="F144" s="132"/>
      <c r="G144" s="104" t="s">
        <v>139</v>
      </c>
      <c r="H144" s="97">
        <v>50</v>
      </c>
      <c r="I144" s="97">
        <f>H144*J144</f>
        <v>40000</v>
      </c>
      <c r="J144" s="105">
        <v>800</v>
      </c>
      <c r="K144" s="38"/>
      <c r="L144" s="38"/>
      <c r="M144" s="38"/>
    </row>
    <row r="145" spans="4:13" ht="29.9" customHeight="1" x14ac:dyDescent="0.35">
      <c r="D145" s="38"/>
      <c r="E145" s="132" t="s">
        <v>138</v>
      </c>
      <c r="F145" s="132"/>
      <c r="G145" s="104" t="s">
        <v>140</v>
      </c>
      <c r="H145" s="97">
        <v>40</v>
      </c>
      <c r="I145" s="97">
        <f t="shared" ref="I145:I146" si="27">H145*J145</f>
        <v>32000</v>
      </c>
      <c r="J145" s="105">
        <v>800</v>
      </c>
      <c r="K145" s="38"/>
      <c r="L145" s="38"/>
      <c r="M145" s="38"/>
    </row>
    <row r="146" spans="4:13" ht="29.9" customHeight="1" x14ac:dyDescent="0.35">
      <c r="D146" s="38"/>
      <c r="E146" s="132" t="s">
        <v>138</v>
      </c>
      <c r="F146" s="132"/>
      <c r="G146" s="104" t="s">
        <v>141</v>
      </c>
      <c r="H146" s="97">
        <v>10</v>
      </c>
      <c r="I146" s="97">
        <f t="shared" si="27"/>
        <v>0</v>
      </c>
      <c r="J146" s="105">
        <v>0</v>
      </c>
      <c r="K146" s="38"/>
      <c r="L146" s="38"/>
      <c r="M146" s="38"/>
    </row>
    <row r="147" spans="4:13" ht="15.75" customHeight="1" x14ac:dyDescent="0.35">
      <c r="D147" s="38"/>
      <c r="E147" s="40"/>
      <c r="G147" s="33"/>
      <c r="H147" s="106"/>
      <c r="I147" s="107"/>
      <c r="J147" s="108">
        <f>SUM(I144:I146)</f>
        <v>72000</v>
      </c>
      <c r="K147" s="38"/>
      <c r="L147" s="38"/>
      <c r="M147" s="38"/>
    </row>
    <row r="148" spans="4:13" ht="13" customHeight="1" thickBot="1" x14ac:dyDescent="0.4">
      <c r="E148" s="34"/>
      <c r="G148" s="35"/>
      <c r="H148" s="47"/>
      <c r="I148" s="48"/>
      <c r="J148" s="36"/>
    </row>
    <row r="149" spans="4:13" ht="30.65" customHeight="1" thickBot="1" x14ac:dyDescent="0.4">
      <c r="I149" s="109" t="s">
        <v>142</v>
      </c>
      <c r="J149" s="110">
        <f>SUM(J35,J45,J55,J63,J71,J79,J88,J98,J108,J118,J129,J26,J147)</f>
        <v>3006100</v>
      </c>
    </row>
    <row r="150" spans="4:13" ht="13" customHeight="1" x14ac:dyDescent="0.35">
      <c r="E150" s="34"/>
      <c r="G150" s="35"/>
      <c r="H150" s="47"/>
      <c r="I150" s="48"/>
      <c r="J150" s="36"/>
    </row>
    <row r="151" spans="4:13" ht="15" customHeight="1" x14ac:dyDescent="0.35">
      <c r="E151" s="111" t="s">
        <v>143</v>
      </c>
      <c r="F151" s="112"/>
      <c r="G151" s="112"/>
      <c r="H151" s="112"/>
      <c r="I151" s="113"/>
      <c r="J151" s="114">
        <v>0.1</v>
      </c>
    </row>
    <row r="152" spans="4:13" ht="15.75" customHeight="1" x14ac:dyDescent="0.35"/>
    <row r="153" spans="4:13" ht="15.75" customHeight="1" x14ac:dyDescent="0.35"/>
    <row r="154" spans="4:13" ht="15.75" customHeight="1" x14ac:dyDescent="0.35"/>
    <row r="155" spans="4:13" ht="15.75" customHeight="1" x14ac:dyDescent="0.35"/>
    <row r="156" spans="4:13" ht="15.75" customHeight="1" x14ac:dyDescent="0.35"/>
    <row r="157" spans="4:13" ht="15.75" customHeight="1" x14ac:dyDescent="0.35"/>
    <row r="158" spans="4:13" ht="15.75" customHeight="1" x14ac:dyDescent="0.35"/>
    <row r="159" spans="4:13" ht="15.75" customHeight="1" x14ac:dyDescent="0.35"/>
    <row r="160" spans="4:13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</sheetData>
  <sheetProtection algorithmName="SHA-512" hashValue="NaTEG3Gm+ZZnUO3MeK7inHaQJhgXp1O8HpCqB+khwF6sGEirLQQ9hGVxMcqPR2deTa/5UYqCEIlUA6Jrw6YS7A==" saltValue="roXYkxg/L6Zc3wOGYEXvoQ==" spinCount="100000" sheet="1" objects="1" scenarios="1" selectLockedCells="1"/>
  <autoFilter ref="E19:M151" xr:uid="{9F70BEA3-DB90-4EAD-AD36-008058BD1A94}"/>
  <mergeCells count="20">
    <mergeCell ref="E84:E86"/>
    <mergeCell ref="E4:G4"/>
    <mergeCell ref="H4:I4"/>
    <mergeCell ref="E5:F5"/>
    <mergeCell ref="E6:F6"/>
    <mergeCell ref="E22:E25"/>
    <mergeCell ref="E31:E34"/>
    <mergeCell ref="E40:E44"/>
    <mergeCell ref="E51:E54"/>
    <mergeCell ref="E60:E62"/>
    <mergeCell ref="E68:E70"/>
    <mergeCell ref="E76:E78"/>
    <mergeCell ref="E145:F145"/>
    <mergeCell ref="E146:F146"/>
    <mergeCell ref="E93:E97"/>
    <mergeCell ref="E103:E107"/>
    <mergeCell ref="E113:E117"/>
    <mergeCell ref="E123:E128"/>
    <mergeCell ref="E134:E139"/>
    <mergeCell ref="E144:F144"/>
  </mergeCells>
  <phoneticPr fontId="32" type="noConversion"/>
  <conditionalFormatting sqref="E5">
    <cfRule type="cellIs" dxfId="78" priority="89" stopIfTrue="1" operator="greaterThanOrEqual">
      <formula>$AD$5</formula>
    </cfRule>
    <cfRule type="dataBar" priority="90">
      <dataBar>
        <cfvo type="num" val="0"/>
        <cfvo type="num" val="$AD$5"/>
        <color rgb="FFFFB628"/>
      </dataBar>
      <extLst>
        <ext xmlns:x14="http://schemas.microsoft.com/office/spreadsheetml/2009/9/main" uri="{B025F937-C7B1-47D3-B67F-A62EFF666E3E}">
          <x14:id>{5E77641C-E952-402F-ABB3-BC234D1F00E7}</x14:id>
        </ext>
      </extLst>
    </cfRule>
  </conditionalFormatting>
  <conditionalFormatting sqref="E6 G6">
    <cfRule type="containsText" dxfId="77" priority="87" operator="containsText" text="Minimum uppnått">
      <formula>NOT(ISERROR(SEARCH("Minimum uppnått",E6)))</formula>
    </cfRule>
  </conditionalFormatting>
  <conditionalFormatting sqref="E6">
    <cfRule type="containsText" dxfId="76" priority="86" operator="containsText" text="Minimum ej uppnått">
      <formula>NOT(ISERROR(SEARCH("Minimum ej uppnått",E6)))</formula>
    </cfRule>
  </conditionalFormatting>
  <conditionalFormatting sqref="G5">
    <cfRule type="dataBar" priority="91">
      <dataBar>
        <cfvo type="num" val="$AD$5"/>
        <cfvo type="num" val="$AF$5"/>
        <color theme="9" tint="-0.249977111117893"/>
      </dataBar>
      <extLst>
        <ext xmlns:x14="http://schemas.microsoft.com/office/spreadsheetml/2009/9/main" uri="{B025F937-C7B1-47D3-B67F-A62EFF666E3E}">
          <x14:id>{F7182FAE-1515-433D-AB07-2E1267ACEA06}</x14:id>
        </ext>
      </extLst>
    </cfRule>
  </conditionalFormatting>
  <conditionalFormatting sqref="G6">
    <cfRule type="containsBlanks" dxfId="75" priority="84">
      <formula>LEN(TRIM(G6))=0</formula>
    </cfRule>
    <cfRule type="containsText" dxfId="74" priority="85" operator="containsText" text="Samtliga positioner har anbud">
      <formula>NOT(ISERROR(SEARCH("Samtliga positioner har anbud",G6)))</formula>
    </cfRule>
  </conditionalFormatting>
  <conditionalFormatting sqref="G144:G146">
    <cfRule type="duplicateValues" dxfId="73" priority="88"/>
  </conditionalFormatting>
  <conditionalFormatting sqref="I6">
    <cfRule type="expression" dxfId="72" priority="81">
      <formula>$E$5=0</formula>
    </cfRule>
    <cfRule type="cellIs" dxfId="71" priority="82" operator="equal">
      <formula>0</formula>
    </cfRule>
    <cfRule type="cellIs" dxfId="70" priority="83" operator="greaterThan">
      <formula>0</formula>
    </cfRule>
  </conditionalFormatting>
  <conditionalFormatting sqref="J4:J6 L7:L140 L142:L1048576">
    <cfRule type="containsText" dxfId="69" priority="72" operator="containsText" text="Påbörjad">
      <formula>NOT(ISERROR(SEARCH("Påbörjad",J4)))</formula>
    </cfRule>
    <cfRule type="containsText" dxfId="68" priority="73" operator="containsText" text="Komplett">
      <formula>NOT(ISERROR(SEARCH("Komplett",J4)))</formula>
    </cfRule>
    <cfRule type="containsText" dxfId="67" priority="74" operator="containsText" text="Position ej offererad">
      <formula>NOT(ISERROR(SEARCH("Position ej offererad",J4)))</formula>
    </cfRule>
    <cfRule type="containsText" dxfId="66" priority="75" operator="containsText" text="Offereras ej, belastningspris medförs">
      <formula>NOT(ISERROR(SEARCH("Offereras ej, belastningspris medförs",J4)))</formula>
    </cfRule>
    <cfRule type="containsText" dxfId="65" priority="76" operator="containsText" text="Offereras">
      <formula>NOT(ISERROR(SEARCH("Offereras",J4)))</formula>
    </cfRule>
  </conditionalFormatting>
  <conditionalFormatting sqref="J5">
    <cfRule type="cellIs" dxfId="64" priority="79" stopIfTrue="1" operator="greaterThanOrEqual">
      <formula>3</formula>
    </cfRule>
    <cfRule type="dataBar" priority="80">
      <dataBar>
        <cfvo type="num" val="0"/>
        <cfvo type="num" val="3"/>
        <color rgb="FFFFB628"/>
      </dataBar>
      <extLst>
        <ext xmlns:x14="http://schemas.microsoft.com/office/spreadsheetml/2009/9/main" uri="{B025F937-C7B1-47D3-B67F-A62EFF666E3E}">
          <x14:id>{42009FCC-F6A5-486A-8482-B539136DBBA5}</x14:id>
        </ext>
      </extLst>
    </cfRule>
  </conditionalFormatting>
  <conditionalFormatting sqref="J6">
    <cfRule type="containsText" dxfId="63" priority="77" operator="containsText" text="Priser för tilläggstjänser satta">
      <formula>NOT(ISERROR(SEARCH("Priser för tilläggstjänser satta",J6)))</formula>
    </cfRule>
    <cfRule type="containsText" dxfId="62" priority="78" operator="containsText" text="Priser för tilläggstjänser ej satta">
      <formula>NOT(ISERROR(SEARCH("Priser för tilläggstjänser ej satta",J6)))</formula>
    </cfRule>
  </conditionalFormatting>
  <conditionalFormatting sqref="L1:L4">
    <cfRule type="containsText" dxfId="61" priority="67" operator="containsText" text="Påbörjad">
      <formula>NOT(ISERROR(SEARCH("Påbörjad",L1)))</formula>
    </cfRule>
    <cfRule type="containsText" dxfId="60" priority="68" operator="containsText" text="Komplett">
      <formula>NOT(ISERROR(SEARCH("Komplett",L1)))</formula>
    </cfRule>
    <cfRule type="containsText" dxfId="59" priority="69" operator="containsText" text="Position ej offererad">
      <formula>NOT(ISERROR(SEARCH("Position ej offererad",L1)))</formula>
    </cfRule>
    <cfRule type="containsText" dxfId="58" priority="70" operator="containsText" text="Offereras ej, belastningspris medförs">
      <formula>NOT(ISERROR(SEARCH("Offereras ej, belastningspris medförs",L1)))</formula>
    </cfRule>
    <cfRule type="containsText" dxfId="57" priority="71" operator="containsText" text="Offereras">
      <formula>NOT(ISERROR(SEARCH("Offereras",L1)))</formula>
    </cfRule>
  </conditionalFormatting>
  <conditionalFormatting sqref="L5">
    <cfRule type="expression" dxfId="56" priority="66">
      <formula>$E$5&gt;=$AD$5</formula>
    </cfRule>
  </conditionalFormatting>
  <dataValidations count="3">
    <dataValidation type="decimal" allowBlank="1" showInputMessage="1" showErrorMessage="1" errorTitle="Endast priser" error="Endast priser får anges i denna kolumn" sqref="J144:J146 J134:J139 J132 J123:J128 J121 J113:J117 J111 J103:J107 J101 J93:J97 J91 J20 J82 J76:J78 J74 J68:J70 J66 J60:J62 J58 J51:J54 J49 J40:J44 J38 J31:J34 J29 J22:J25 J84:J86" xr:uid="{0A4131DE-86AD-4FE4-88F5-F0D11269B0E5}">
      <formula1>0</formula1>
      <formula2>100000000000</formula2>
    </dataValidation>
    <dataValidation allowBlank="1" showInputMessage="1" showErrorMessage="1" prompt="Tillbehör ska vara kompatibelt med den grundmaskin som är angiven i positionen" sqref="E22:E25 E113:E117 E123:E128 E103:E107 E93:E97 E31:E34 E40:E44 E51:E54 E60:E62 E68:E70 E76:E78 E134:E139 E84:E86" xr:uid="{267B381C-1946-4FC8-B898-8B6642D88A6B}"/>
    <dataValidation type="decimal" allowBlank="1" showInputMessage="1" showErrorMessage="1" errorTitle="Endast priser" error="Endast rabatt mellan 0% och 100% kan anges här" sqref="J151" xr:uid="{744A997A-AF40-4CF9-8DE7-78723E88B423}">
      <formula1>0</formula1>
      <formula2>1</formula2>
    </dataValidation>
  </dataValidations>
  <printOptions horizontalCentered="1"/>
  <pageMargins left="0.15748031496062992" right="0.15748031496062992" top="0.15748031496062992" bottom="0.15748031496062992" header="0.11811023622047245" footer="0.11811023622047245"/>
  <pageSetup paperSize="9" scale="75" fitToHeight="0" orientation="landscape" r:id="rId1"/>
  <rowBreaks count="1" manualBreakCount="1">
    <brk id="89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77641C-E952-402F-ABB3-BC234D1F00E7}">
            <x14:dataBar minLength="0" maxLength="100" border="1" negativeBarBorderColorSameAsPositive="0">
              <x14:cfvo type="num">
                <xm:f>0</xm:f>
              </x14:cfvo>
              <x14:cfvo type="num">
                <xm:f>$AD$5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F7182FAE-1515-433D-AB07-2E1267ACEA06}">
            <x14:dataBar minLength="0" maxLength="100" border="1" gradient="0" negativeBarBorderColorSameAsPositive="0">
              <x14:cfvo type="num">
                <xm:f>$AD$5</xm:f>
              </x14:cfvo>
              <x14:cfvo type="num">
                <xm:f>$AF$5</xm:f>
              </x14:cfvo>
              <x14:borderColor theme="9" tint="-0.249977111117893"/>
              <x14:negativeFillColor rgb="FFFF0000"/>
              <x14:negativeBorderColor rgb="FFFF0000"/>
              <x14:axisColor rgb="FF000000"/>
            </x14:dataBar>
          </x14:cfRule>
          <xm:sqref>G5</xm:sqref>
        </x14:conditionalFormatting>
        <x14:conditionalFormatting xmlns:xm="http://schemas.microsoft.com/office/excel/2006/main">
          <x14:cfRule type="dataBar" id="{42009FCC-F6A5-486A-8482-B539136DBBA5}">
            <x14:dataBar minLength="0" maxLength="100" border="1" negativeBarBorderColorSameAsPositive="0">
              <x14:cfvo type="num">
                <xm:f>0</xm:f>
              </x14:cfvo>
              <x14:cfvo type="num">
                <xm:f>3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J5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20C2-8469-4908-9374-6ABD24D0055E}">
  <sheetPr codeName="wTemplate1">
    <pageSetUpPr fitToPage="1"/>
  </sheetPr>
  <dimension ref="A1:AK66"/>
  <sheetViews>
    <sheetView showGridLines="0" showWhiteSpace="0" zoomScale="130" zoomScaleNormal="130" zoomScalePageLayoutView="130" workbookViewId="0">
      <pane ySplit="7" topLeftCell="A18" activePane="bottomLeft" state="frozen"/>
      <selection activeCell="J16" sqref="J16"/>
      <selection pane="bottomLeft" activeCell="J42" sqref="J42"/>
    </sheetView>
  </sheetViews>
  <sheetFormatPr defaultColWidth="8.7265625" defaultRowHeight="15.5" outlineLevelCol="1" x14ac:dyDescent="0.35"/>
  <cols>
    <col min="1" max="2" width="3.81640625" style="28" hidden="1" customWidth="1"/>
    <col min="3" max="4" width="1.453125" style="28" customWidth="1"/>
    <col min="5" max="5" width="27.453125" style="28" customWidth="1"/>
    <col min="6" max="6" width="10.1796875" style="27" customWidth="1"/>
    <col min="7" max="7" width="43" style="28" customWidth="1"/>
    <col min="8" max="9" width="21.453125" style="28" customWidth="1"/>
    <col min="10" max="10" width="19" style="28" customWidth="1"/>
    <col min="11" max="11" width="1.453125" style="28" customWidth="1"/>
    <col min="12" max="12" width="20.1796875" style="28" customWidth="1"/>
    <col min="13" max="13" width="2.81640625" style="28" customWidth="1"/>
    <col min="14" max="14" width="23.54296875" style="28" customWidth="1"/>
    <col min="15" max="15" width="25.453125" style="28" customWidth="1"/>
    <col min="16" max="22" width="8.7265625" style="28" customWidth="1"/>
    <col min="23" max="28" width="8.7265625" style="28"/>
    <col min="29" max="29" width="30.26953125" style="28" hidden="1" customWidth="1" outlineLevel="1"/>
    <col min="30" max="30" width="8.7265625" style="28" hidden="1" customWidth="1" outlineLevel="1"/>
    <col min="31" max="31" width="24.1796875" style="28" hidden="1" customWidth="1" outlineLevel="1"/>
    <col min="32" max="32" width="8.7265625" style="28" hidden="1" customWidth="1" outlineLevel="1"/>
    <col min="33" max="33" width="23.453125" style="28" hidden="1" customWidth="1" outlineLevel="1"/>
    <col min="34" max="36" width="8.7265625" style="28" hidden="1" customWidth="1" outlineLevel="1"/>
    <col min="37" max="37" width="8.7265625" style="28" collapsed="1"/>
    <col min="38" max="16384" width="8.7265625" style="28"/>
  </cols>
  <sheetData>
    <row r="1" spans="3:32" s="29" customFormat="1" ht="3.75" customHeight="1" thickBot="1" x14ac:dyDescent="0.4">
      <c r="C1" s="30"/>
      <c r="D1" s="30"/>
      <c r="E1" s="30"/>
      <c r="F1" s="30"/>
      <c r="G1" s="31"/>
      <c r="H1" s="28"/>
      <c r="I1" s="28"/>
      <c r="J1" s="28"/>
      <c r="K1" s="28"/>
      <c r="L1"/>
      <c r="M1"/>
      <c r="N1"/>
      <c r="O1" s="28"/>
      <c r="P1" s="28"/>
      <c r="Q1" s="28"/>
      <c r="R1" s="32"/>
    </row>
    <row r="2" spans="3:32" s="29" customFormat="1" ht="15.75" customHeight="1" x14ac:dyDescent="0.35">
      <c r="D2" s="42"/>
      <c r="E2" s="43" t="s">
        <v>202</v>
      </c>
      <c r="F2" s="44"/>
      <c r="G2" s="44"/>
      <c r="H2" s="44"/>
      <c r="I2" s="44"/>
      <c r="J2" s="44"/>
      <c r="K2" s="44"/>
      <c r="L2" s="44"/>
      <c r="M2" s="45"/>
      <c r="N2" s="28"/>
      <c r="O2" s="28"/>
      <c r="P2" s="28"/>
      <c r="Q2" s="28"/>
      <c r="R2" s="32"/>
    </row>
    <row r="3" spans="3:32" s="29" customFormat="1" ht="3.75" customHeight="1" thickBot="1" x14ac:dyDescent="0.4">
      <c r="D3" s="46"/>
      <c r="E3" s="34"/>
      <c r="F3" s="27"/>
      <c r="G3" s="35"/>
      <c r="H3" s="47"/>
      <c r="I3" s="48"/>
      <c r="J3" s="36"/>
      <c r="K3" s="28"/>
      <c r="L3" s="28"/>
      <c r="M3" s="49"/>
      <c r="N3" s="28"/>
      <c r="O3" s="28"/>
      <c r="P3" s="28"/>
      <c r="Q3" s="28"/>
      <c r="R3" s="32"/>
    </row>
    <row r="4" spans="3:32" s="29" customFormat="1" ht="13.5" customHeight="1" thickBot="1" x14ac:dyDescent="0.4">
      <c r="D4" s="50"/>
      <c r="E4" s="135" t="s">
        <v>203</v>
      </c>
      <c r="F4" s="136"/>
      <c r="G4" s="137"/>
      <c r="H4" s="135" t="s">
        <v>54</v>
      </c>
      <c r="I4" s="137"/>
      <c r="J4" s="51" t="s">
        <v>138</v>
      </c>
      <c r="L4" s="52" t="s">
        <v>204</v>
      </c>
      <c r="M4" s="49"/>
      <c r="N4"/>
      <c r="Q4"/>
      <c r="R4"/>
    </row>
    <row r="5" spans="3:32" s="29" customFormat="1" ht="20.25" customHeight="1" thickBot="1" x14ac:dyDescent="0.4">
      <c r="D5" s="50"/>
      <c r="E5" s="138">
        <f ca="1">COUNTIFS(L19:L150,"Komplett")</f>
        <v>0</v>
      </c>
      <c r="F5" s="139"/>
      <c r="G5" s="53">
        <f ca="1">COUNTIFS(L19:L146,"Komplett")</f>
        <v>0</v>
      </c>
      <c r="H5" s="54" t="s">
        <v>205</v>
      </c>
      <c r="I5" s="55">
        <f ca="1">COUNTIFS($L$19:$L$146,"Offereras")+COUNTIFS($L$19:$L$146,"Ingår")</f>
        <v>0</v>
      </c>
      <c r="J5" s="56">
        <f>COUNTA(J42:J44)</f>
        <v>0</v>
      </c>
      <c r="L5" s="57">
        <f>AD5</f>
        <v>1</v>
      </c>
      <c r="M5" s="49"/>
      <c r="N5"/>
      <c r="O5"/>
      <c r="P5"/>
      <c r="Q5"/>
      <c r="R5"/>
      <c r="AC5" s="58" t="s">
        <v>206</v>
      </c>
      <c r="AD5" s="59">
        <v>1</v>
      </c>
      <c r="AE5" s="58" t="s">
        <v>207</v>
      </c>
      <c r="AF5" s="59">
        <v>2</v>
      </c>
    </row>
    <row r="6" spans="3:32" s="29" customFormat="1" ht="20.25" customHeight="1" thickBot="1" x14ac:dyDescent="0.4">
      <c r="D6" s="50"/>
      <c r="E6" s="140" t="str">
        <f ca="1">IF(E5&gt;=AD5,"Minimum uppnått",IF(E5&gt;0,"Minimum om "&amp;AD5&amp;" grundmaskiner ej uppnått",""))</f>
        <v/>
      </c>
      <c r="F6" s="141"/>
      <c r="G6" s="60" t="str">
        <f ca="1">IF(G5=AF5,"Samtliga positioner har anbud", IF(G5&gt;AD5,AF5-G5&amp;" Positioner och dess "&amp;COUNTIFS(L18:L146,"Tillhörande Position ej offererad")&amp;" tillbehör ges ej anbud på och ger belastningspris",""))</f>
        <v/>
      </c>
      <c r="H6" s="61" t="s">
        <v>208</v>
      </c>
      <c r="I6" s="62">
        <f ca="1">+COUNTIFS($L$19:$L$146,"Offereras ej, belastningspris medförs")</f>
        <v>0</v>
      </c>
      <c r="J6" s="63" t="str">
        <f ca="1">IF(E5=0,"",IF(J5&lt;3,"Priser för tilläggstjänser ej satta","Priser för tilläggstjänser satta"))</f>
        <v/>
      </c>
      <c r="M6" s="49"/>
      <c r="N6"/>
      <c r="O6"/>
      <c r="P6"/>
      <c r="Q6"/>
      <c r="R6"/>
    </row>
    <row r="7" spans="3:32" s="29" customFormat="1" ht="6.75" customHeight="1" thickBot="1" x14ac:dyDescent="0.4">
      <c r="D7" s="64"/>
      <c r="E7" s="65"/>
      <c r="F7" s="65"/>
      <c r="G7" s="65"/>
      <c r="H7" s="66"/>
      <c r="I7" s="66"/>
      <c r="J7" s="66"/>
      <c r="K7" s="66"/>
      <c r="L7" s="66"/>
      <c r="M7" s="67"/>
      <c r="N7"/>
      <c r="O7"/>
      <c r="P7"/>
      <c r="Q7"/>
      <c r="R7"/>
    </row>
    <row r="8" spans="3:32" s="29" customFormat="1" ht="15" customHeight="1" thickBot="1" x14ac:dyDescent="0.4">
      <c r="E8" s="2"/>
      <c r="F8" s="2"/>
      <c r="G8" s="2"/>
      <c r="H8" s="28"/>
      <c r="I8" s="28"/>
      <c r="J8" s="28"/>
      <c r="K8" s="28"/>
      <c r="L8" s="28"/>
      <c r="M8" s="28"/>
      <c r="N8"/>
      <c r="O8"/>
      <c r="P8"/>
      <c r="Q8"/>
      <c r="R8"/>
    </row>
    <row r="9" spans="3:32" s="29" customFormat="1" ht="21.75" customHeight="1" x14ac:dyDescent="0.35">
      <c r="C9"/>
      <c r="D9" s="42"/>
      <c r="E9" s="43" t="s">
        <v>209</v>
      </c>
      <c r="F9" s="44"/>
      <c r="G9" s="44"/>
      <c r="H9" s="44"/>
      <c r="I9" s="44"/>
      <c r="J9" s="44"/>
      <c r="K9" s="44"/>
      <c r="L9" s="44"/>
      <c r="M9" s="45"/>
      <c r="N9"/>
      <c r="O9"/>
      <c r="P9"/>
      <c r="Q9"/>
      <c r="R9"/>
    </row>
    <row r="10" spans="3:32" s="29" customFormat="1" ht="8.25" customHeight="1" x14ac:dyDescent="0.35">
      <c r="D10" s="50"/>
      <c r="E10" s="2"/>
      <c r="F10" s="2"/>
      <c r="G10" s="2"/>
      <c r="H10" s="28"/>
      <c r="I10" s="28"/>
      <c r="J10" s="28"/>
      <c r="K10" s="28"/>
      <c r="L10" s="28"/>
      <c r="M10" s="49"/>
      <c r="N10"/>
      <c r="O10"/>
      <c r="P10"/>
      <c r="Q10"/>
      <c r="R10"/>
    </row>
    <row r="11" spans="3:32" s="29" customFormat="1" ht="30.75" customHeight="1" x14ac:dyDescent="0.35">
      <c r="D11" s="50"/>
      <c r="H11" s="28"/>
      <c r="I11" s="28"/>
      <c r="J11" s="28"/>
      <c r="K11" s="28"/>
      <c r="L11"/>
      <c r="M11" s="49"/>
      <c r="N11"/>
      <c r="O11"/>
      <c r="P11"/>
      <c r="Q11"/>
      <c r="R11"/>
    </row>
    <row r="12" spans="3:32" ht="30.75" customHeight="1" x14ac:dyDescent="0.35">
      <c r="D12" s="46"/>
      <c r="G12" s="35"/>
      <c r="H12" s="47"/>
      <c r="I12" s="48"/>
      <c r="J12" s="36"/>
      <c r="L12"/>
      <c r="M12" s="49"/>
      <c r="N12"/>
      <c r="O12"/>
      <c r="P12"/>
      <c r="Q12"/>
      <c r="R12"/>
    </row>
    <row r="13" spans="3:32" ht="30.75" customHeight="1" x14ac:dyDescent="0.35">
      <c r="D13" s="46"/>
      <c r="E13" s="36"/>
      <c r="G13" s="35"/>
      <c r="H13" s="47"/>
      <c r="I13" s="48"/>
      <c r="J13" s="36"/>
      <c r="M13" s="49"/>
      <c r="N13"/>
      <c r="O13"/>
      <c r="P13"/>
      <c r="Q13"/>
      <c r="R13"/>
    </row>
    <row r="14" spans="3:32" ht="18.75" customHeight="1" x14ac:dyDescent="0.35">
      <c r="D14" s="46"/>
      <c r="E14" s="36"/>
      <c r="G14" s="35"/>
      <c r="H14" s="47"/>
      <c r="I14" s="48"/>
      <c r="J14" s="36"/>
      <c r="M14" s="49"/>
      <c r="N14"/>
      <c r="O14"/>
      <c r="P14"/>
      <c r="Q14"/>
      <c r="R14"/>
    </row>
    <row r="15" spans="3:32" ht="11.25" customHeight="1" thickBot="1" x14ac:dyDescent="0.4">
      <c r="D15" s="68"/>
      <c r="E15" s="69"/>
      <c r="F15" s="70"/>
      <c r="G15" s="71"/>
      <c r="H15" s="72"/>
      <c r="I15" s="73"/>
      <c r="J15" s="74"/>
      <c r="K15" s="66"/>
      <c r="L15" s="66"/>
      <c r="M15" s="67"/>
      <c r="N15"/>
      <c r="O15"/>
      <c r="P15"/>
      <c r="Q15"/>
      <c r="R15"/>
    </row>
    <row r="16" spans="3:32" ht="15" customHeight="1" thickBot="1" x14ac:dyDescent="0.4">
      <c r="E16" s="34"/>
      <c r="G16" s="35"/>
      <c r="H16" s="47"/>
      <c r="I16" s="48"/>
      <c r="J16" s="36"/>
      <c r="N16"/>
      <c r="O16"/>
      <c r="P16"/>
      <c r="Q16"/>
      <c r="R16"/>
    </row>
    <row r="17" spans="1:18" ht="15" customHeight="1" x14ac:dyDescent="0.35">
      <c r="D17" s="115"/>
      <c r="E17" s="116"/>
      <c r="F17" s="117"/>
      <c r="G17" s="118"/>
      <c r="H17" s="119"/>
      <c r="I17" s="120"/>
      <c r="J17" s="121"/>
      <c r="K17" s="122"/>
      <c r="L17" s="122"/>
      <c r="M17" s="123"/>
      <c r="N17"/>
      <c r="O17"/>
      <c r="P17"/>
      <c r="Q17"/>
      <c r="R17"/>
    </row>
    <row r="18" spans="1:18" s="37" customFormat="1" ht="22.5" customHeight="1" x14ac:dyDescent="0.35">
      <c r="D18" s="81"/>
      <c r="E18" s="82" t="s">
        <v>45</v>
      </c>
      <c r="F18" s="82" t="s">
        <v>210</v>
      </c>
      <c r="G18" s="82" t="s">
        <v>46</v>
      </c>
      <c r="H18" s="83" t="s">
        <v>47</v>
      </c>
      <c r="I18" s="83" t="s">
        <v>48</v>
      </c>
      <c r="J18" s="83" t="s">
        <v>49</v>
      </c>
      <c r="L18" s="83" t="s">
        <v>211</v>
      </c>
      <c r="M18" s="84"/>
      <c r="N18"/>
      <c r="O18"/>
      <c r="P18"/>
      <c r="Q18"/>
      <c r="R18"/>
    </row>
    <row r="19" spans="1:18" s="38" customFormat="1" ht="130.5" customHeight="1" x14ac:dyDescent="0.3">
      <c r="A19" s="38" t="str">
        <f>IFERROR(TRIM(_xlfn.TEXTAFTER(F19,"Position")),A18)</f>
        <v xml:space="preserve">
1B.1</v>
      </c>
      <c r="B19" s="38">
        <f>COUNTIFS(A$9:$A19,A19)</f>
        <v>1</v>
      </c>
      <c r="D19" s="85"/>
      <c r="E19" s="86" t="s">
        <v>145</v>
      </c>
      <c r="F19" s="87" t="s">
        <v>144</v>
      </c>
      <c r="G19" s="88" t="s">
        <v>146</v>
      </c>
      <c r="H19" s="89"/>
      <c r="I19" s="90"/>
      <c r="J19" s="91"/>
      <c r="L19" s="92" t="str">
        <f t="shared" ref="L19" ca="1" si="0">IF(LEFT(F19,1)="P",IF(COUNTA(H19:J19)=0,"Position ej offererad",IF(COUNTA(I19:J19)=2,"Komplett","Påbörjad")),
IF(F19&lt;&gt;"",
  IF(OFFSET(J19,IFERROR(RIGHT(F19,1),0)*-1-1,0)="","Tillhörande Position ej offererad",
   IF(J19=1,"Ingår",
       IF(J19&gt;0,"Offereras","Offereras ej, belastningspris medförs"))),""))</f>
        <v>Position ej offererad</v>
      </c>
      <c r="M19" s="93"/>
      <c r="P19" s="94"/>
    </row>
    <row r="20" spans="1:18" ht="8.25" customHeight="1" x14ac:dyDescent="0.35">
      <c r="A20" s="38" t="str">
        <f t="shared" ref="A20:A24" si="1">IFERROR(TRIM(_xlfn.TEXTAFTER(F20,"Position")),A19)</f>
        <v xml:space="preserve">
1B.1</v>
      </c>
      <c r="B20" s="38">
        <f>COUNTIFS(A$9:$A20,A20)</f>
        <v>2</v>
      </c>
      <c r="D20" s="79"/>
      <c r="F20" s="28"/>
      <c r="H20" s="95"/>
      <c r="I20" s="95"/>
      <c r="J20" s="95"/>
      <c r="L20" s="96"/>
      <c r="M20" s="80"/>
    </row>
    <row r="21" spans="1:18" ht="15.65" customHeight="1" x14ac:dyDescent="0.35">
      <c r="A21" s="38" t="str">
        <f>IFERROR(TRIM(_xlfn.TEXTAFTER(F21,"Position")),A20)</f>
        <v xml:space="preserve">
1B.1</v>
      </c>
      <c r="B21" s="38">
        <f>COUNTIFS(A$9:$A21,A21)</f>
        <v>3</v>
      </c>
      <c r="D21" s="79"/>
      <c r="E21" s="133" t="s">
        <v>54</v>
      </c>
      <c r="F21" s="97" t="s">
        <v>147</v>
      </c>
      <c r="G21" s="98" t="s">
        <v>74</v>
      </c>
      <c r="H21" s="89"/>
      <c r="I21" s="90"/>
      <c r="J21" s="91"/>
      <c r="L21" s="92" t="str">
        <f ca="1">IF(LEFT(F21,1)="P",IF(COUNTA(H21:J21)=0,"Position ej offererad",IF(COUNTA(I21:J21)=2,"Komplett","Påbörjad")),
IF(F21&lt;&gt;"",
  IF(OFFSET(J21,IFERROR(SUBSTITUTE(RIGHT(F21,2),".",""),0)*-1-1,0)="","Tillhörande Position ej offererad",
   IF(J21=1,"Ingår",
       IF(J21&gt;0,"Offereras","Offereras ej, belastningspris medförs"))),""))</f>
        <v>Tillhörande Position ej offererad</v>
      </c>
      <c r="M21" s="80"/>
    </row>
    <row r="22" spans="1:18" ht="15.65" customHeight="1" x14ac:dyDescent="0.35">
      <c r="A22" s="38"/>
      <c r="B22" s="38"/>
      <c r="D22" s="79"/>
      <c r="E22" s="133"/>
      <c r="F22" s="97" t="s">
        <v>148</v>
      </c>
      <c r="G22" s="98" t="s">
        <v>57</v>
      </c>
      <c r="H22" s="89"/>
      <c r="I22" s="90"/>
      <c r="J22" s="91"/>
      <c r="L22" s="92" t="str">
        <f t="shared" ref="L22:L26" ca="1" si="2">IF(LEFT(F22,1)="P",IF(COUNTA(H22:J22)=0,"Position ej offererad",IF(COUNTA(I22:J22)=2,"Komplett","Påbörjad")),
IF(F22&lt;&gt;"",
  IF(OFFSET(J22,IFERROR(SUBSTITUTE(RIGHT(F22,2),".",""),0)*-1-1,0)="","Tillhörande Position ej offererad",
   IF(J22=1,"Ingår",
       IF(J22&gt;0,"Offereras","Offereras ej, belastningspris medförs"))),""))</f>
        <v>Tillhörande Position ej offererad</v>
      </c>
      <c r="M22" s="80"/>
    </row>
    <row r="23" spans="1:18" ht="15.65" customHeight="1" x14ac:dyDescent="0.35">
      <c r="A23" s="38" t="str">
        <f>IFERROR(TRIM(_xlfn.TEXTAFTER(F23,"Position")),A21)</f>
        <v xml:space="preserve">
1B.1</v>
      </c>
      <c r="B23" s="38">
        <f>COUNTIFS(A$9:$A23,A23)</f>
        <v>4</v>
      </c>
      <c r="D23" s="79"/>
      <c r="E23" s="134"/>
      <c r="F23" s="97" t="s">
        <v>149</v>
      </c>
      <c r="G23" s="98" t="s">
        <v>61</v>
      </c>
      <c r="H23" s="89"/>
      <c r="I23" s="90"/>
      <c r="J23" s="91"/>
      <c r="L23" s="92" t="str">
        <f t="shared" ca="1" si="2"/>
        <v>Tillhörande Position ej offererad</v>
      </c>
      <c r="M23" s="80"/>
    </row>
    <row r="24" spans="1:18" ht="15.65" customHeight="1" x14ac:dyDescent="0.35">
      <c r="A24" s="38" t="str">
        <f t="shared" si="1"/>
        <v xml:space="preserve">
1B.1</v>
      </c>
      <c r="B24" s="38">
        <f>COUNTIFS(A$9:$A24,A24)</f>
        <v>5</v>
      </c>
      <c r="D24" s="79"/>
      <c r="E24" s="134"/>
      <c r="F24" s="97" t="s">
        <v>150</v>
      </c>
      <c r="G24" s="98" t="s">
        <v>55</v>
      </c>
      <c r="H24" s="89"/>
      <c r="I24" s="90"/>
      <c r="J24" s="91"/>
      <c r="L24" s="92" t="str">
        <f t="shared" ca="1" si="2"/>
        <v>Tillhörande Position ej offererad</v>
      </c>
      <c r="M24" s="80"/>
    </row>
    <row r="25" spans="1:18" ht="15.65" customHeight="1" x14ac:dyDescent="0.35">
      <c r="A25" s="38"/>
      <c r="B25" s="38"/>
      <c r="D25" s="79"/>
      <c r="E25" s="134"/>
      <c r="F25" s="97" t="s">
        <v>151</v>
      </c>
      <c r="G25" s="98" t="s">
        <v>126</v>
      </c>
      <c r="H25" s="89"/>
      <c r="I25" s="90"/>
      <c r="J25" s="91"/>
      <c r="L25" s="92" t="str">
        <f t="shared" ca="1" si="2"/>
        <v>Tillhörande Position ej offererad</v>
      </c>
      <c r="M25" s="80"/>
    </row>
    <row r="26" spans="1:18" ht="15.65" customHeight="1" x14ac:dyDescent="0.35">
      <c r="A26" s="38"/>
      <c r="B26" s="38"/>
      <c r="D26" s="79"/>
      <c r="E26" s="134"/>
      <c r="F26" s="97" t="s">
        <v>152</v>
      </c>
      <c r="G26" s="98" t="s">
        <v>104</v>
      </c>
      <c r="H26" s="89"/>
      <c r="I26" s="90"/>
      <c r="J26" s="91"/>
      <c r="L26" s="92" t="str">
        <f t="shared" ca="1" si="2"/>
        <v>Tillhörande Position ej offererad</v>
      </c>
      <c r="M26" s="80"/>
    </row>
    <row r="27" spans="1:18" ht="15" customHeight="1" x14ac:dyDescent="0.35">
      <c r="A27" s="38" t="e">
        <f>IFERROR(TRIM(_xlfn.TEXTAFTER(F27,"Position")),#REF!)</f>
        <v>#REF!</v>
      </c>
      <c r="B27" s="38">
        <f>COUNTIFS(A$9:$A27,A27)</f>
        <v>1</v>
      </c>
      <c r="D27" s="79"/>
      <c r="E27" s="39"/>
      <c r="G27" s="35"/>
      <c r="H27" s="47"/>
      <c r="I27" s="48"/>
      <c r="J27" s="99">
        <f>SUMIFS(J19:J26,J19:J26,"&gt;"&amp;1)</f>
        <v>0</v>
      </c>
      <c r="M27" s="80"/>
    </row>
    <row r="28" spans="1:18" ht="15" customHeight="1" x14ac:dyDescent="0.35">
      <c r="A28" s="38" t="e">
        <f>IFERROR(TRIM(_xlfn.TEXTAFTER(F28,"Position")),A27)</f>
        <v>#REF!</v>
      </c>
      <c r="B28" s="38">
        <f>COUNTIFS(A$9:$A28,A28)</f>
        <v>2</v>
      </c>
      <c r="D28" s="79"/>
      <c r="E28" s="34"/>
      <c r="G28" s="35"/>
      <c r="H28" s="47"/>
      <c r="I28" s="48"/>
      <c r="J28" s="36"/>
      <c r="M28" s="80"/>
    </row>
    <row r="29" spans="1:18" ht="22.5" customHeight="1" x14ac:dyDescent="0.35">
      <c r="C29" s="37"/>
      <c r="D29" s="81"/>
      <c r="E29" s="82" t="s">
        <v>45</v>
      </c>
      <c r="F29" s="82" t="s">
        <v>210</v>
      </c>
      <c r="G29" s="82" t="s">
        <v>46</v>
      </c>
      <c r="H29" s="83" t="s">
        <v>47</v>
      </c>
      <c r="I29" s="83" t="s">
        <v>48</v>
      </c>
      <c r="J29" s="83" t="s">
        <v>49</v>
      </c>
      <c r="K29" s="37"/>
      <c r="L29" s="83" t="s">
        <v>211</v>
      </c>
      <c r="M29" s="84"/>
    </row>
    <row r="30" spans="1:18" ht="132.75" customHeight="1" x14ac:dyDescent="0.35">
      <c r="C30" s="38"/>
      <c r="D30" s="85"/>
      <c r="E30" s="86" t="s">
        <v>154</v>
      </c>
      <c r="F30" s="87" t="s">
        <v>153</v>
      </c>
      <c r="G30" s="88" t="s">
        <v>155</v>
      </c>
      <c r="H30" s="89"/>
      <c r="I30" s="90"/>
      <c r="J30" s="91"/>
      <c r="K30" s="38"/>
      <c r="L30" s="92" t="str">
        <f t="shared" ref="L30" ca="1" si="3">IF(LEFT(F30,1)="P",IF(COUNTA(H30:J30)=0,"Position ej offererad",IF(COUNTA(I30:J30)=2,"Komplett","Påbörjad")),
IF(F30&lt;&gt;"",
  IF(OFFSET(J30,IFERROR(RIGHT(F30,1),0)*-1-1,0)="","Tillhörande Position ej offererad",
   IF(J30=1,"Ingår",
       IF(J30&gt;0,"Offereras","Offereras ej, belastningspris medförs"))),""))</f>
        <v>Position ej offererad</v>
      </c>
      <c r="M30" s="93"/>
    </row>
    <row r="31" spans="1:18" ht="8.25" customHeight="1" x14ac:dyDescent="0.35">
      <c r="D31" s="79"/>
      <c r="F31" s="28"/>
      <c r="H31" s="95"/>
      <c r="I31" s="95"/>
      <c r="J31" s="95"/>
      <c r="L31" s="96"/>
      <c r="M31" s="80"/>
    </row>
    <row r="32" spans="1:18" ht="15.65" customHeight="1" x14ac:dyDescent="0.35">
      <c r="D32" s="79"/>
      <c r="E32" s="133" t="s">
        <v>54</v>
      </c>
      <c r="F32" s="97" t="s">
        <v>156</v>
      </c>
      <c r="G32" s="98" t="s">
        <v>74</v>
      </c>
      <c r="H32" s="89"/>
      <c r="I32" s="90"/>
      <c r="J32" s="91"/>
      <c r="L32" s="92" t="str">
        <f t="shared" ref="L32:L37" ca="1" si="4">IF(LEFT(F32,1)="P",IF(COUNTA(H32:J32)=0,"Position ej offererad",IF(COUNTA(I32:J32)=2,"Komplett","Påbörjad")),
IF(F32&lt;&gt;"",
  IF(OFFSET(J32,IFERROR(SUBSTITUTE(RIGHT(F32,2),".",""),0)*-1-1,0)="","Tillhörande Position ej offererad",
   IF(J32=1,"Ingår",
       IF(J32&gt;0,"Offereras","Offereras ej, belastningspris medförs"))),""))</f>
        <v>Tillhörande Position ej offererad</v>
      </c>
      <c r="M32" s="80"/>
    </row>
    <row r="33" spans="4:13" ht="15.65" customHeight="1" x14ac:dyDescent="0.35">
      <c r="D33" s="79"/>
      <c r="E33" s="133"/>
      <c r="F33" s="97" t="s">
        <v>157</v>
      </c>
      <c r="G33" s="98" t="s">
        <v>57</v>
      </c>
      <c r="H33" s="89"/>
      <c r="I33" s="90"/>
      <c r="J33" s="91"/>
      <c r="L33" s="92" t="str">
        <f t="shared" ca="1" si="4"/>
        <v>Tillhörande Position ej offererad</v>
      </c>
      <c r="M33" s="80"/>
    </row>
    <row r="34" spans="4:13" ht="15.65" customHeight="1" x14ac:dyDescent="0.35">
      <c r="D34" s="79"/>
      <c r="E34" s="134"/>
      <c r="F34" s="97" t="s">
        <v>158</v>
      </c>
      <c r="G34" s="98" t="s">
        <v>61</v>
      </c>
      <c r="H34" s="89"/>
      <c r="I34" s="90"/>
      <c r="J34" s="91"/>
      <c r="L34" s="92" t="str">
        <f t="shared" ca="1" si="4"/>
        <v>Tillhörande Position ej offererad</v>
      </c>
      <c r="M34" s="80"/>
    </row>
    <row r="35" spans="4:13" ht="15.65" customHeight="1" x14ac:dyDescent="0.35">
      <c r="D35" s="79"/>
      <c r="E35" s="134"/>
      <c r="F35" s="97" t="s">
        <v>159</v>
      </c>
      <c r="G35" s="98" t="s">
        <v>55</v>
      </c>
      <c r="H35" s="89"/>
      <c r="I35" s="90"/>
      <c r="J35" s="91"/>
      <c r="L35" s="92" t="str">
        <f t="shared" ca="1" si="4"/>
        <v>Tillhörande Position ej offererad</v>
      </c>
      <c r="M35" s="80"/>
    </row>
    <row r="36" spans="4:13" ht="15.65" customHeight="1" x14ac:dyDescent="0.35">
      <c r="D36" s="79"/>
      <c r="E36" s="134"/>
      <c r="F36" s="97" t="s">
        <v>160</v>
      </c>
      <c r="G36" s="98" t="s">
        <v>126</v>
      </c>
      <c r="H36" s="89"/>
      <c r="I36" s="90"/>
      <c r="J36" s="91"/>
      <c r="L36" s="92" t="str">
        <f t="shared" ca="1" si="4"/>
        <v>Tillhörande Position ej offererad</v>
      </c>
      <c r="M36" s="80"/>
    </row>
    <row r="37" spans="4:13" ht="15.65" customHeight="1" x14ac:dyDescent="0.35">
      <c r="D37" s="79"/>
      <c r="E37" s="134"/>
      <c r="F37" s="97" t="s">
        <v>161</v>
      </c>
      <c r="G37" s="98" t="s">
        <v>104</v>
      </c>
      <c r="H37" s="89"/>
      <c r="I37" s="90"/>
      <c r="J37" s="91"/>
      <c r="L37" s="92" t="str">
        <f t="shared" ca="1" si="4"/>
        <v>Tillhörande Position ej offererad</v>
      </c>
      <c r="M37" s="80"/>
    </row>
    <row r="38" spans="4:13" ht="15" customHeight="1" x14ac:dyDescent="0.35">
      <c r="D38" s="79"/>
      <c r="E38" s="39"/>
      <c r="G38" s="35"/>
      <c r="H38" s="47"/>
      <c r="I38" s="48"/>
      <c r="J38" s="99">
        <f>SUMIFS(J30:J37,J30:J37,"&gt;"&amp;1)</f>
        <v>0</v>
      </c>
      <c r="M38" s="80"/>
    </row>
    <row r="39" spans="4:13" ht="15" customHeight="1" thickBot="1" x14ac:dyDescent="0.4">
      <c r="D39" s="100"/>
      <c r="E39" s="101"/>
      <c r="F39" s="101"/>
      <c r="G39" s="101"/>
      <c r="H39" s="101"/>
      <c r="I39" s="101"/>
      <c r="J39" s="101"/>
      <c r="K39" s="101"/>
      <c r="L39" s="101"/>
      <c r="M39" s="102"/>
    </row>
    <row r="40" spans="4:13" ht="13" customHeight="1" x14ac:dyDescent="0.35">
      <c r="E40" s="34"/>
      <c r="G40" s="35"/>
      <c r="H40" s="47"/>
      <c r="I40" s="48"/>
      <c r="J40" s="36"/>
    </row>
    <row r="41" spans="4:13" ht="20.149999999999999" customHeight="1" x14ac:dyDescent="0.35">
      <c r="D41" s="41"/>
      <c r="E41" s="103"/>
      <c r="F41" s="82"/>
      <c r="G41" s="103"/>
      <c r="H41" s="103" t="s">
        <v>135</v>
      </c>
      <c r="I41" s="103" t="s">
        <v>136</v>
      </c>
      <c r="J41" s="103" t="s">
        <v>137</v>
      </c>
      <c r="K41" s="41"/>
      <c r="L41" s="41"/>
      <c r="M41" s="41"/>
    </row>
    <row r="42" spans="4:13" ht="29.9" customHeight="1" x14ac:dyDescent="0.35">
      <c r="D42" s="38"/>
      <c r="E42" s="132" t="s">
        <v>138</v>
      </c>
      <c r="F42" s="132"/>
      <c r="G42" s="104" t="s">
        <v>139</v>
      </c>
      <c r="H42" s="97">
        <v>50</v>
      </c>
      <c r="I42" s="97">
        <f>H42*J42</f>
        <v>0</v>
      </c>
      <c r="J42" s="105"/>
      <c r="K42" s="38"/>
      <c r="L42" s="38"/>
      <c r="M42" s="38"/>
    </row>
    <row r="43" spans="4:13" ht="29.9" customHeight="1" x14ac:dyDescent="0.35">
      <c r="D43" s="38"/>
      <c r="E43" s="132" t="s">
        <v>138</v>
      </c>
      <c r="F43" s="132"/>
      <c r="G43" s="104" t="s">
        <v>140</v>
      </c>
      <c r="H43" s="97">
        <v>40</v>
      </c>
      <c r="I43" s="97">
        <f t="shared" ref="I43:I44" si="5">H43*J43</f>
        <v>0</v>
      </c>
      <c r="J43" s="105"/>
      <c r="K43" s="38"/>
      <c r="L43" s="38"/>
      <c r="M43" s="38"/>
    </row>
    <row r="44" spans="4:13" ht="29.9" customHeight="1" x14ac:dyDescent="0.35">
      <c r="D44" s="38"/>
      <c r="E44" s="132" t="s">
        <v>138</v>
      </c>
      <c r="F44" s="132"/>
      <c r="G44" s="104" t="s">
        <v>141</v>
      </c>
      <c r="H44" s="97">
        <v>10</v>
      </c>
      <c r="I44" s="97">
        <f t="shared" si="5"/>
        <v>0</v>
      </c>
      <c r="J44" s="105"/>
      <c r="K44" s="38"/>
      <c r="L44" s="38"/>
      <c r="M44" s="38"/>
    </row>
    <row r="45" spans="4:13" ht="15.75" customHeight="1" x14ac:dyDescent="0.35">
      <c r="D45" s="38"/>
      <c r="E45" s="40"/>
      <c r="G45" s="33"/>
      <c r="H45" s="106"/>
      <c r="I45" s="107"/>
      <c r="J45" s="108">
        <f>SUM(I42:I44)</f>
        <v>0</v>
      </c>
      <c r="K45" s="38"/>
      <c r="L45" s="38"/>
      <c r="M45" s="38"/>
    </row>
    <row r="46" spans="4:13" ht="13" customHeight="1" thickBot="1" x14ac:dyDescent="0.4">
      <c r="E46" s="34"/>
      <c r="G46" s="35"/>
      <c r="H46" s="47"/>
      <c r="I46" s="48"/>
      <c r="J46" s="36"/>
    </row>
    <row r="47" spans="4:13" ht="30.65" customHeight="1" thickBot="1" x14ac:dyDescent="0.4">
      <c r="I47" s="109" t="s">
        <v>142</v>
      </c>
      <c r="J47" s="110">
        <f>SUM(J38,J27,J45)</f>
        <v>0</v>
      </c>
    </row>
    <row r="48" spans="4:13" ht="13" customHeight="1" x14ac:dyDescent="0.35">
      <c r="E48" s="34"/>
      <c r="G48" s="35"/>
      <c r="H48" s="47"/>
      <c r="I48" s="48"/>
      <c r="J48" s="36"/>
    </row>
    <row r="49" spans="5:10" ht="15" customHeight="1" x14ac:dyDescent="0.35">
      <c r="E49" s="111" t="s">
        <v>143</v>
      </c>
      <c r="F49" s="112"/>
      <c r="G49" s="112"/>
      <c r="H49" s="112"/>
      <c r="I49" s="113"/>
      <c r="J49" s="114"/>
    </row>
    <row r="50" spans="5:10" ht="15.75" customHeight="1" x14ac:dyDescent="0.35"/>
    <row r="51" spans="5:10" ht="15.75" customHeight="1" x14ac:dyDescent="0.35"/>
    <row r="52" spans="5:10" ht="15.75" customHeight="1" x14ac:dyDescent="0.35"/>
    <row r="53" spans="5:10" ht="15.75" customHeight="1" x14ac:dyDescent="0.35"/>
    <row r="54" spans="5:10" ht="15.75" customHeight="1" x14ac:dyDescent="0.35"/>
    <row r="55" spans="5:10" ht="15.75" customHeight="1" x14ac:dyDescent="0.35"/>
    <row r="56" spans="5:10" ht="15.75" customHeight="1" x14ac:dyDescent="0.35"/>
    <row r="57" spans="5:10" ht="15.75" customHeight="1" x14ac:dyDescent="0.35"/>
    <row r="58" spans="5:10" ht="15.75" customHeight="1" x14ac:dyDescent="0.35"/>
    <row r="59" spans="5:10" ht="15.75" customHeight="1" x14ac:dyDescent="0.35"/>
    <row r="60" spans="5:10" ht="15.75" customHeight="1" x14ac:dyDescent="0.35"/>
    <row r="61" spans="5:10" ht="15.75" customHeight="1" x14ac:dyDescent="0.35"/>
    <row r="62" spans="5:10" ht="15.75" customHeight="1" x14ac:dyDescent="0.35"/>
    <row r="63" spans="5:10" ht="15.75" customHeight="1" x14ac:dyDescent="0.35"/>
    <row r="64" spans="5:10" ht="15.75" customHeight="1" x14ac:dyDescent="0.35"/>
    <row r="65" ht="15.75" customHeight="1" x14ac:dyDescent="0.35"/>
    <row r="66" ht="15.75" customHeight="1" x14ac:dyDescent="0.35"/>
  </sheetData>
  <sheetProtection algorithmName="SHA-512" hashValue="H2z6cDfv/9rqcv5eGQq0PqtKzqzBWFpVmx6jE8tS8XfqThQJfC7dXiWHu1k+bRmjgKnI9839o7atzdqrTLCQcg==" saltValue="sgLbb2lQUED20sjsx/Vy2A==" spinCount="100000" sheet="1" objects="1" scenarios="1" selectLockedCells="1"/>
  <autoFilter ref="E18:M49" xr:uid="{9F70BEA3-DB90-4EAD-AD36-008058BD1A94}"/>
  <mergeCells count="9">
    <mergeCell ref="E42:F42"/>
    <mergeCell ref="E43:F43"/>
    <mergeCell ref="E44:F44"/>
    <mergeCell ref="E4:G4"/>
    <mergeCell ref="H4:I4"/>
    <mergeCell ref="E5:F5"/>
    <mergeCell ref="E6:F6"/>
    <mergeCell ref="E21:E26"/>
    <mergeCell ref="E32:E37"/>
  </mergeCells>
  <conditionalFormatting sqref="E5">
    <cfRule type="cellIs" dxfId="55" priority="34" stopIfTrue="1" operator="greaterThanOrEqual">
      <formula>$AD$5</formula>
    </cfRule>
    <cfRule type="dataBar" priority="35">
      <dataBar>
        <cfvo type="num" val="0"/>
        <cfvo type="num" val="$AD$5"/>
        <color rgb="FFFFB628"/>
      </dataBar>
      <extLst>
        <ext xmlns:x14="http://schemas.microsoft.com/office/spreadsheetml/2009/9/main" uri="{B025F937-C7B1-47D3-B67F-A62EFF666E3E}">
          <x14:id>{E86D5F83-A334-411A-BF2F-5F6F06190FA0}</x14:id>
        </ext>
      </extLst>
    </cfRule>
  </conditionalFormatting>
  <conditionalFormatting sqref="E6 G6">
    <cfRule type="containsText" dxfId="54" priority="32" operator="containsText" text="Minimum uppnått">
      <formula>NOT(ISERROR(SEARCH("Minimum uppnått",E6)))</formula>
    </cfRule>
  </conditionalFormatting>
  <conditionalFormatting sqref="E6">
    <cfRule type="containsText" dxfId="53" priority="31" operator="containsText" text="Minimum ej uppnått">
      <formula>NOT(ISERROR(SEARCH("Minimum ej uppnått",E6)))</formula>
    </cfRule>
  </conditionalFormatting>
  <conditionalFormatting sqref="G5">
    <cfRule type="dataBar" priority="36">
      <dataBar>
        <cfvo type="num" val="$AD$5"/>
        <cfvo type="num" val="$AF$5"/>
        <color theme="9" tint="-0.249977111117893"/>
      </dataBar>
      <extLst>
        <ext xmlns:x14="http://schemas.microsoft.com/office/spreadsheetml/2009/9/main" uri="{B025F937-C7B1-47D3-B67F-A62EFF666E3E}">
          <x14:id>{7FAB2AAD-C8B5-45C7-AE7C-14710FD4A756}</x14:id>
        </ext>
      </extLst>
    </cfRule>
  </conditionalFormatting>
  <conditionalFormatting sqref="G6">
    <cfRule type="containsBlanks" dxfId="52" priority="29">
      <formula>LEN(TRIM(G6))=0</formula>
    </cfRule>
    <cfRule type="containsText" dxfId="51" priority="30" operator="containsText" text="Samtliga positioner har anbud">
      <formula>NOT(ISERROR(SEARCH("Samtliga positioner har anbud",G6)))</formula>
    </cfRule>
  </conditionalFormatting>
  <conditionalFormatting sqref="G42:G44">
    <cfRule type="duplicateValues" dxfId="50" priority="33"/>
  </conditionalFormatting>
  <conditionalFormatting sqref="I6">
    <cfRule type="expression" dxfId="49" priority="26">
      <formula>$E$5=0</formula>
    </cfRule>
    <cfRule type="cellIs" dxfId="48" priority="27" operator="equal">
      <formula>0</formula>
    </cfRule>
    <cfRule type="cellIs" dxfId="47" priority="28" operator="greaterThan">
      <formula>0</formula>
    </cfRule>
  </conditionalFormatting>
  <conditionalFormatting sqref="J4:J6 L40:L1048576">
    <cfRule type="containsText" dxfId="46" priority="17" operator="containsText" text="Påbörjad">
      <formula>NOT(ISERROR(SEARCH("Påbörjad",J4)))</formula>
    </cfRule>
    <cfRule type="containsText" dxfId="45" priority="18" operator="containsText" text="Komplett">
      <formula>NOT(ISERROR(SEARCH("Komplett",J4)))</formula>
    </cfRule>
    <cfRule type="containsText" dxfId="44" priority="19" operator="containsText" text="Position ej offererad">
      <formula>NOT(ISERROR(SEARCH("Position ej offererad",J4)))</formula>
    </cfRule>
    <cfRule type="containsText" dxfId="43" priority="20" operator="containsText" text="Offereras ej, belastningspris medförs">
      <formula>NOT(ISERROR(SEARCH("Offereras ej, belastningspris medförs",J4)))</formula>
    </cfRule>
    <cfRule type="containsText" dxfId="42" priority="21" operator="containsText" text="Offereras">
      <formula>NOT(ISERROR(SEARCH("Offereras",J4)))</formula>
    </cfRule>
  </conditionalFormatting>
  <conditionalFormatting sqref="J5">
    <cfRule type="cellIs" dxfId="41" priority="24" stopIfTrue="1" operator="greaterThanOrEqual">
      <formula>3</formula>
    </cfRule>
    <cfRule type="dataBar" priority="25">
      <dataBar>
        <cfvo type="num" val="0"/>
        <cfvo type="num" val="3"/>
        <color rgb="FFFFB628"/>
      </dataBar>
      <extLst>
        <ext xmlns:x14="http://schemas.microsoft.com/office/spreadsheetml/2009/9/main" uri="{B025F937-C7B1-47D3-B67F-A62EFF666E3E}">
          <x14:id>{313BB771-77FF-4E1F-9F31-577F2319F589}</x14:id>
        </ext>
      </extLst>
    </cfRule>
  </conditionalFormatting>
  <conditionalFormatting sqref="J6">
    <cfRule type="containsText" dxfId="40" priority="22" operator="containsText" text="Priser för tilläggstjänser satta">
      <formula>NOT(ISERROR(SEARCH("Priser för tilläggstjänser satta",J6)))</formula>
    </cfRule>
    <cfRule type="containsText" dxfId="39" priority="23" operator="containsText" text="Priser för tilläggstjänser ej satta">
      <formula>NOT(ISERROR(SEARCH("Priser för tilläggstjänser ej satta",J6)))</formula>
    </cfRule>
  </conditionalFormatting>
  <conditionalFormatting sqref="L1:L4">
    <cfRule type="containsText" dxfId="38" priority="12" operator="containsText" text="Påbörjad">
      <formula>NOT(ISERROR(SEARCH("Påbörjad",L1)))</formula>
    </cfRule>
    <cfRule type="containsText" dxfId="37" priority="13" operator="containsText" text="Komplett">
      <formula>NOT(ISERROR(SEARCH("Komplett",L1)))</formula>
    </cfRule>
    <cfRule type="containsText" dxfId="36" priority="14" operator="containsText" text="Position ej offererad">
      <formula>NOT(ISERROR(SEARCH("Position ej offererad",L1)))</formula>
    </cfRule>
    <cfRule type="containsText" dxfId="35" priority="15" operator="containsText" text="Offereras ej, belastningspris medförs">
      <formula>NOT(ISERROR(SEARCH("Offereras ej, belastningspris medförs",L1)))</formula>
    </cfRule>
    <cfRule type="containsText" dxfId="34" priority="16" operator="containsText" text="Offereras">
      <formula>NOT(ISERROR(SEARCH("Offereras",L1)))</formula>
    </cfRule>
  </conditionalFormatting>
  <conditionalFormatting sqref="L5">
    <cfRule type="expression" dxfId="33" priority="11">
      <formula>$E$5&gt;=$AD$5</formula>
    </cfRule>
  </conditionalFormatting>
  <conditionalFormatting sqref="L7:L38">
    <cfRule type="containsText" dxfId="32" priority="1" operator="containsText" text="Påbörjad">
      <formula>NOT(ISERROR(SEARCH("Påbörjad",L7)))</formula>
    </cfRule>
    <cfRule type="containsText" dxfId="31" priority="2" operator="containsText" text="Komplett">
      <formula>NOT(ISERROR(SEARCH("Komplett",L7)))</formula>
    </cfRule>
    <cfRule type="containsText" dxfId="30" priority="3" operator="containsText" text="Position ej offererad">
      <formula>NOT(ISERROR(SEARCH("Position ej offererad",L7)))</formula>
    </cfRule>
    <cfRule type="containsText" dxfId="29" priority="4" operator="containsText" text="Offereras ej, belastningspris medförs">
      <formula>NOT(ISERROR(SEARCH("Offereras ej, belastningspris medförs",L7)))</formula>
    </cfRule>
    <cfRule type="containsText" dxfId="28" priority="5" operator="containsText" text="Offereras">
      <formula>NOT(ISERROR(SEARCH("Offereras",L7)))</formula>
    </cfRule>
  </conditionalFormatting>
  <dataValidations count="3">
    <dataValidation type="decimal" allowBlank="1" showInputMessage="1" showErrorMessage="1" errorTitle="Endast priser" error="Endast priser får anges i denna kolumn" sqref="J42:J44 J32:J37 J30 J21:J26 J19" xr:uid="{B27D6B02-1802-4605-9D27-21B2D4C3CFBF}">
      <formula1>0</formula1>
      <formula2>100000000000</formula2>
    </dataValidation>
    <dataValidation allowBlank="1" showInputMessage="1" showErrorMessage="1" prompt="Tillbehör ska vara kompatibelt med den grundmaskin som är angiven i positionen" sqref="E21:E26 E32:E37" xr:uid="{1B9522B0-2A71-4085-A479-3F35DC326A9E}"/>
    <dataValidation type="decimal" allowBlank="1" showInputMessage="1" showErrorMessage="1" errorTitle="Endast priser" error="Endast rabatt mellan 0% och 100% kan anges här" sqref="J49" xr:uid="{5DFF42F4-494D-44FB-99E5-8B940C6EBDFA}">
      <formula1>0</formula1>
      <formula2>1</formula2>
    </dataValidation>
  </dataValidations>
  <printOptions horizontalCentered="1"/>
  <pageMargins left="0.15748031496062992" right="0.15748031496062992" top="0.15748031496062992" bottom="0.15748031496062992" header="0.11811023622047245" footer="0.11811023622047245"/>
  <pageSetup paperSize="9" scale="75" fitToHeight="0" orientation="landscape" r:id="rId1"/>
  <rowBreaks count="1" manualBreakCount="1">
    <brk id="28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86D5F83-A334-411A-BF2F-5F6F06190FA0}">
            <x14:dataBar minLength="0" maxLength="100" border="1" negativeBarBorderColorSameAsPositive="0">
              <x14:cfvo type="num">
                <xm:f>0</xm:f>
              </x14:cfvo>
              <x14:cfvo type="num">
                <xm:f>$AD$5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7FAB2AAD-C8B5-45C7-AE7C-14710FD4A756}">
            <x14:dataBar minLength="0" maxLength="100" border="1" gradient="0" negativeBarBorderColorSameAsPositive="0">
              <x14:cfvo type="num">
                <xm:f>$AD$5</xm:f>
              </x14:cfvo>
              <x14:cfvo type="num">
                <xm:f>$AF$5</xm:f>
              </x14:cfvo>
              <x14:borderColor theme="9" tint="-0.249977111117893"/>
              <x14:negativeFillColor rgb="FFFF0000"/>
              <x14:negativeBorderColor rgb="FFFF0000"/>
              <x14:axisColor rgb="FF000000"/>
            </x14:dataBar>
          </x14:cfRule>
          <xm:sqref>G5</xm:sqref>
        </x14:conditionalFormatting>
        <x14:conditionalFormatting xmlns:xm="http://schemas.microsoft.com/office/excel/2006/main">
          <x14:cfRule type="dataBar" id="{313BB771-77FF-4E1F-9F31-577F2319F589}">
            <x14:dataBar minLength="0" maxLength="100" border="1" negativeBarBorderColorSameAsPositive="0">
              <x14:cfvo type="num">
                <xm:f>0</xm:f>
              </x14:cfvo>
              <x14:cfvo type="num">
                <xm:f>3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J5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4776A-C84D-4091-B42D-F1C2318372BB}">
  <sheetPr codeName="wTemplate5">
    <pageSetUpPr fitToPage="1"/>
  </sheetPr>
  <dimension ref="A1:AK97"/>
  <sheetViews>
    <sheetView showGridLines="0" tabSelected="1" showWhiteSpace="0" topLeftCell="F1" zoomScale="130" zoomScaleNormal="130" zoomScalePageLayoutView="130" workbookViewId="0">
      <pane ySplit="7" topLeftCell="A91" activePane="bottomLeft" state="frozen"/>
      <selection activeCell="J16" sqref="J16"/>
      <selection pane="bottomLeft" activeCell="H20" sqref="H20"/>
    </sheetView>
  </sheetViews>
  <sheetFormatPr defaultColWidth="8.7265625" defaultRowHeight="15.5" outlineLevelCol="1" x14ac:dyDescent="0.35"/>
  <cols>
    <col min="1" max="2" width="3.81640625" style="28" hidden="1" customWidth="1"/>
    <col min="3" max="4" width="1.453125" style="28" customWidth="1"/>
    <col min="5" max="5" width="27.453125" style="28" customWidth="1"/>
    <col min="6" max="6" width="10.1796875" style="27" customWidth="1"/>
    <col min="7" max="7" width="43" style="28" customWidth="1"/>
    <col min="8" max="9" width="21.453125" style="28" customWidth="1"/>
    <col min="10" max="10" width="19" style="28" customWidth="1"/>
    <col min="11" max="11" width="1.453125" style="28" customWidth="1"/>
    <col min="12" max="12" width="20.1796875" style="28" customWidth="1"/>
    <col min="13" max="13" width="2.81640625" style="28" customWidth="1"/>
    <col min="14" max="14" width="23.54296875" style="28" customWidth="1"/>
    <col min="15" max="15" width="25.453125" style="28" customWidth="1"/>
    <col min="16" max="22" width="8.7265625" style="28" customWidth="1"/>
    <col min="23" max="28" width="8.7265625" style="28"/>
    <col min="29" max="29" width="30.26953125" style="28" hidden="1" customWidth="1" outlineLevel="1"/>
    <col min="30" max="30" width="8.7265625" style="28" hidden="1" customWidth="1" outlineLevel="1"/>
    <col min="31" max="31" width="24.1796875" style="28" hidden="1" customWidth="1" outlineLevel="1"/>
    <col min="32" max="32" width="8.7265625" style="28" hidden="1" customWidth="1" outlineLevel="1"/>
    <col min="33" max="33" width="23.453125" style="28" hidden="1" customWidth="1" outlineLevel="1"/>
    <col min="34" max="36" width="8.7265625" style="28" hidden="1" customWidth="1" outlineLevel="1"/>
    <col min="37" max="37" width="8.7265625" style="28" collapsed="1"/>
    <col min="38" max="16384" width="8.7265625" style="28"/>
  </cols>
  <sheetData>
    <row r="1" spans="3:32" s="29" customFormat="1" ht="3.75" customHeight="1" thickBot="1" x14ac:dyDescent="0.4">
      <c r="C1" s="30"/>
      <c r="D1" s="30"/>
      <c r="E1" s="30"/>
      <c r="F1" s="30"/>
      <c r="G1" s="31"/>
      <c r="H1" s="28"/>
      <c r="I1" s="28"/>
      <c r="J1" s="28"/>
      <c r="K1" s="28"/>
      <c r="L1"/>
      <c r="M1"/>
      <c r="N1"/>
      <c r="O1" s="28"/>
      <c r="P1" s="28"/>
      <c r="Q1" s="28"/>
      <c r="R1" s="32"/>
    </row>
    <row r="2" spans="3:32" s="29" customFormat="1" ht="15.75" customHeight="1" x14ac:dyDescent="0.35">
      <c r="D2" s="42"/>
      <c r="E2" s="43" t="s">
        <v>202</v>
      </c>
      <c r="F2" s="44"/>
      <c r="G2" s="44"/>
      <c r="H2" s="44"/>
      <c r="I2" s="44"/>
      <c r="J2" s="44"/>
      <c r="K2" s="44"/>
      <c r="L2" s="44"/>
      <c r="M2" s="45"/>
      <c r="N2" s="28"/>
      <c r="O2" s="28"/>
      <c r="P2" s="28"/>
      <c r="Q2" s="28"/>
      <c r="R2" s="32"/>
    </row>
    <row r="3" spans="3:32" s="29" customFormat="1" ht="3.75" customHeight="1" thickBot="1" x14ac:dyDescent="0.4">
      <c r="D3" s="46"/>
      <c r="E3" s="34"/>
      <c r="F3" s="27"/>
      <c r="G3" s="35"/>
      <c r="H3" s="47"/>
      <c r="I3" s="48"/>
      <c r="J3" s="36"/>
      <c r="K3" s="28"/>
      <c r="L3" s="28"/>
      <c r="M3" s="49"/>
      <c r="N3" s="28"/>
      <c r="O3" s="28"/>
      <c r="P3" s="28"/>
      <c r="Q3" s="28"/>
      <c r="R3" s="32"/>
    </row>
    <row r="4" spans="3:32" s="29" customFormat="1" ht="13.5" customHeight="1" thickBot="1" x14ac:dyDescent="0.4">
      <c r="D4" s="50"/>
      <c r="E4" s="135" t="s">
        <v>203</v>
      </c>
      <c r="F4" s="136"/>
      <c r="G4" s="137"/>
      <c r="H4" s="135" t="s">
        <v>54</v>
      </c>
      <c r="I4" s="137"/>
      <c r="J4" s="51" t="s">
        <v>138</v>
      </c>
      <c r="L4" s="52" t="s">
        <v>204</v>
      </c>
      <c r="M4" s="49"/>
      <c r="N4"/>
      <c r="Q4"/>
      <c r="R4"/>
    </row>
    <row r="5" spans="3:32" s="29" customFormat="1" ht="20.25" customHeight="1" thickBot="1" x14ac:dyDescent="0.4">
      <c r="D5" s="50"/>
      <c r="E5" s="138">
        <f ca="1">COUNTIFS(L20:L181,"Komplett")</f>
        <v>2</v>
      </c>
      <c r="F5" s="139"/>
      <c r="G5" s="53">
        <f ca="1">COUNTIFS(L20:L177,"Komplett")</f>
        <v>2</v>
      </c>
      <c r="H5" s="54" t="s">
        <v>205</v>
      </c>
      <c r="I5" s="55">
        <f ca="1">COUNTIFS($L$20:$L$177,"Offereras")+COUNTIFS($L$20:$L$177,"Ingår")</f>
        <v>4</v>
      </c>
      <c r="J5" s="56">
        <f>COUNTA(J73:J75)</f>
        <v>3</v>
      </c>
      <c r="L5" s="57">
        <f>AD5</f>
        <v>1</v>
      </c>
      <c r="M5" s="49"/>
      <c r="N5"/>
      <c r="O5"/>
      <c r="P5"/>
      <c r="Q5"/>
      <c r="R5"/>
      <c r="AC5" s="58" t="s">
        <v>206</v>
      </c>
      <c r="AD5" s="59">
        <v>1</v>
      </c>
      <c r="AE5" s="58" t="s">
        <v>207</v>
      </c>
      <c r="AF5" s="59">
        <v>7</v>
      </c>
    </row>
    <row r="6" spans="3:32" s="29" customFormat="1" ht="20.25" customHeight="1" thickBot="1" x14ac:dyDescent="0.4">
      <c r="D6" s="50"/>
      <c r="E6" s="140" t="str">
        <f ca="1">IF(E5&gt;=AD5,"Minimum uppnått",IF(E5&gt;0,"Minimum om "&amp;AD5&amp;" grundmaskiner ej uppnått",""))</f>
        <v>Minimum uppnått</v>
      </c>
      <c r="F6" s="141"/>
      <c r="G6" s="60" t="str">
        <f ca="1">IF(G5=AF5,"Samtliga positioner har anbud", IF(G5&gt;AD5,AF5-G5&amp;" Positioner och dess "&amp;COUNTIFS(L18:L177,"Tillhörande Position ej offererad")&amp;" tillbehör ges ej anbud på och ger belastningspris",""))</f>
        <v>5 Positioner och dess 11 tillbehör ges ej anbud på och ger belastningspris</v>
      </c>
      <c r="H6" s="61" t="s">
        <v>208</v>
      </c>
      <c r="I6" s="62">
        <f ca="1">+COUNTIFS($L$20:$L$177,"Offereras ej, belastningspris medförs")</f>
        <v>0</v>
      </c>
      <c r="J6" s="63" t="str">
        <f ca="1">IF(E5=0,"",IF(J5&lt;3,"Priser för tilläggstjänser ej satta","Priser för tilläggstjänser satta"))</f>
        <v>Priser för tilläggstjänser satta</v>
      </c>
      <c r="M6" s="49"/>
      <c r="N6"/>
      <c r="O6"/>
      <c r="P6"/>
      <c r="Q6"/>
      <c r="R6"/>
    </row>
    <row r="7" spans="3:32" s="29" customFormat="1" ht="6.75" customHeight="1" thickBot="1" x14ac:dyDescent="0.4">
      <c r="D7" s="64"/>
      <c r="E7" s="65"/>
      <c r="F7" s="65"/>
      <c r="G7" s="65"/>
      <c r="H7" s="66"/>
      <c r="I7" s="66"/>
      <c r="J7" s="66"/>
      <c r="K7" s="66"/>
      <c r="L7" s="66"/>
      <c r="M7" s="67"/>
      <c r="N7"/>
      <c r="O7"/>
      <c r="P7"/>
      <c r="Q7"/>
      <c r="R7"/>
    </row>
    <row r="8" spans="3:32" s="29" customFormat="1" ht="15" customHeight="1" thickBot="1" x14ac:dyDescent="0.4">
      <c r="E8" s="2"/>
      <c r="F8" s="2"/>
      <c r="G8" s="2"/>
      <c r="H8" s="28"/>
      <c r="I8" s="28"/>
      <c r="J8" s="28"/>
      <c r="K8" s="28"/>
      <c r="L8" s="28"/>
      <c r="M8" s="28"/>
      <c r="N8"/>
      <c r="O8"/>
      <c r="P8"/>
      <c r="Q8"/>
      <c r="R8"/>
    </row>
    <row r="9" spans="3:32" s="29" customFormat="1" ht="21.75" customHeight="1" x14ac:dyDescent="0.35">
      <c r="C9"/>
      <c r="D9" s="42"/>
      <c r="E9" s="43" t="s">
        <v>209</v>
      </c>
      <c r="F9" s="44"/>
      <c r="G9" s="44"/>
      <c r="H9" s="44"/>
      <c r="I9" s="44"/>
      <c r="J9" s="44"/>
      <c r="K9" s="44"/>
      <c r="L9" s="44"/>
      <c r="M9" s="45"/>
      <c r="N9"/>
      <c r="O9"/>
      <c r="P9"/>
      <c r="Q9"/>
      <c r="R9"/>
    </row>
    <row r="10" spans="3:32" s="29" customFormat="1" ht="8.25" customHeight="1" x14ac:dyDescent="0.35">
      <c r="D10" s="50"/>
      <c r="E10" s="2"/>
      <c r="F10" s="2"/>
      <c r="G10" s="2"/>
      <c r="H10" s="28"/>
      <c r="I10" s="28"/>
      <c r="J10" s="28"/>
      <c r="K10" s="28"/>
      <c r="L10" s="28"/>
      <c r="M10" s="49"/>
      <c r="N10"/>
      <c r="O10"/>
      <c r="P10"/>
      <c r="Q10"/>
      <c r="R10"/>
    </row>
    <row r="11" spans="3:32" s="29" customFormat="1" ht="30.75" customHeight="1" x14ac:dyDescent="0.35">
      <c r="D11" s="50"/>
      <c r="H11" s="28"/>
      <c r="I11" s="28"/>
      <c r="J11" s="28"/>
      <c r="K11" s="28"/>
      <c r="L11"/>
      <c r="M11" s="49"/>
      <c r="N11"/>
      <c r="O11"/>
      <c r="P11"/>
      <c r="Q11"/>
      <c r="R11"/>
    </row>
    <row r="12" spans="3:32" ht="30.75" customHeight="1" x14ac:dyDescent="0.35">
      <c r="D12" s="46"/>
      <c r="G12" s="35"/>
      <c r="H12" s="47"/>
      <c r="I12" s="48"/>
      <c r="J12" s="36"/>
      <c r="L12"/>
      <c r="M12" s="49"/>
      <c r="N12"/>
      <c r="O12"/>
      <c r="P12"/>
      <c r="Q12"/>
      <c r="R12"/>
    </row>
    <row r="13" spans="3:32" ht="30.75" customHeight="1" x14ac:dyDescent="0.35">
      <c r="D13" s="46"/>
      <c r="E13" s="36"/>
      <c r="G13" s="35"/>
      <c r="H13" s="47"/>
      <c r="I13" s="48"/>
      <c r="J13" s="36"/>
      <c r="M13" s="49"/>
      <c r="N13"/>
      <c r="O13"/>
      <c r="P13"/>
      <c r="Q13"/>
      <c r="R13"/>
    </row>
    <row r="14" spans="3:32" ht="18.75" customHeight="1" x14ac:dyDescent="0.35">
      <c r="D14" s="46"/>
      <c r="E14" s="36"/>
      <c r="G14" s="35"/>
      <c r="H14" s="47"/>
      <c r="I14" s="48"/>
      <c r="J14" s="36"/>
      <c r="M14" s="49"/>
      <c r="N14"/>
      <c r="O14"/>
      <c r="P14"/>
      <c r="Q14"/>
      <c r="R14"/>
    </row>
    <row r="15" spans="3:32" ht="11.25" customHeight="1" thickBot="1" x14ac:dyDescent="0.4">
      <c r="D15" s="68"/>
      <c r="E15" s="69"/>
      <c r="F15" s="70"/>
      <c r="G15" s="71"/>
      <c r="H15" s="72"/>
      <c r="I15" s="73"/>
      <c r="J15" s="74"/>
      <c r="K15" s="66"/>
      <c r="L15" s="66"/>
      <c r="M15" s="67"/>
      <c r="N15"/>
      <c r="O15"/>
      <c r="P15"/>
      <c r="Q15"/>
      <c r="R15"/>
    </row>
    <row r="16" spans="3:32" ht="15" customHeight="1" thickBot="1" x14ac:dyDescent="0.4">
      <c r="E16" s="34"/>
      <c r="G16" s="35"/>
      <c r="H16" s="47"/>
      <c r="I16" s="48"/>
      <c r="J16" s="36"/>
      <c r="N16"/>
      <c r="O16"/>
      <c r="P16"/>
      <c r="Q16"/>
      <c r="R16"/>
    </row>
    <row r="17" spans="1:18" ht="25.5" customHeight="1" x14ac:dyDescent="0.35">
      <c r="D17" s="75"/>
      <c r="E17" s="76"/>
      <c r="F17" s="76"/>
      <c r="G17" s="77" t="s">
        <v>162</v>
      </c>
      <c r="H17" s="76"/>
      <c r="I17" s="76"/>
      <c r="J17" s="76"/>
      <c r="K17" s="76"/>
      <c r="L17" s="76"/>
      <c r="M17" s="78"/>
      <c r="N17"/>
      <c r="O17"/>
      <c r="P17"/>
      <c r="Q17"/>
      <c r="R17"/>
    </row>
    <row r="18" spans="1:18" ht="7.5" customHeight="1" x14ac:dyDescent="0.35">
      <c r="D18" s="79"/>
      <c r="E18" s="34"/>
      <c r="G18" s="35"/>
      <c r="H18" s="47"/>
      <c r="I18" s="48"/>
      <c r="J18" s="36"/>
      <c r="M18" s="80"/>
      <c r="N18"/>
      <c r="O18"/>
      <c r="P18"/>
      <c r="Q18"/>
      <c r="R18"/>
    </row>
    <row r="19" spans="1:18" s="37" customFormat="1" ht="22.5" customHeight="1" x14ac:dyDescent="0.35">
      <c r="D19" s="81"/>
      <c r="E19" s="82" t="s">
        <v>45</v>
      </c>
      <c r="F19" s="82" t="s">
        <v>210</v>
      </c>
      <c r="G19" s="82" t="s">
        <v>46</v>
      </c>
      <c r="H19" s="83" t="s">
        <v>47</v>
      </c>
      <c r="I19" s="83" t="s">
        <v>48</v>
      </c>
      <c r="J19" s="83" t="s">
        <v>49</v>
      </c>
      <c r="L19" s="83" t="s">
        <v>211</v>
      </c>
      <c r="M19" s="84"/>
      <c r="N19"/>
      <c r="O19"/>
      <c r="P19"/>
      <c r="Q19"/>
      <c r="R19"/>
    </row>
    <row r="20" spans="1:18" s="38" customFormat="1" ht="80.25" customHeight="1" x14ac:dyDescent="0.3">
      <c r="A20" s="38" t="str">
        <f>IFERROR(TRIM(_xlfn.TEXTAFTER(F20,"Position")),A19)</f>
        <v xml:space="preserve">
1C.1</v>
      </c>
      <c r="B20" s="38">
        <f>COUNTIFS(A$9:$A20,A20)</f>
        <v>1</v>
      </c>
      <c r="D20" s="85"/>
      <c r="E20" s="86" t="s">
        <v>164</v>
      </c>
      <c r="F20" s="87" t="s">
        <v>163</v>
      </c>
      <c r="G20" s="88" t="s">
        <v>165</v>
      </c>
      <c r="H20" s="89">
        <v>8282001</v>
      </c>
      <c r="I20" s="90" t="s">
        <v>258</v>
      </c>
      <c r="J20" s="91">
        <v>240000</v>
      </c>
      <c r="L20" s="92" t="str">
        <f t="shared" ref="L20" ca="1" si="0">IF(LEFT(F20,1)="P",IF(COUNTA(H20:J20)=0,"Position ej offererad",IF(COUNTA(I20:J20)=2,"Komplett","Påbörjad")),
IF(F20&lt;&gt;"",
  IF(OFFSET(J20,IFERROR(RIGHT(F20,1),0)*-1-1,0)="","Tillhörande Position ej offererad",
   IF(J20=1,"Ingår",
       IF(J20&gt;0,"Offereras","Offereras ej, belastningspris medförs"))),""))</f>
        <v>Komplett</v>
      </c>
      <c r="M20" s="93"/>
      <c r="P20" s="94"/>
    </row>
    <row r="21" spans="1:18" ht="8.25" customHeight="1" x14ac:dyDescent="0.35">
      <c r="A21" s="38" t="str">
        <f t="shared" ref="A21" si="1">IFERROR(TRIM(_xlfn.TEXTAFTER(F21,"Position")),A20)</f>
        <v xml:space="preserve">
1C.1</v>
      </c>
      <c r="B21" s="38">
        <f>COUNTIFS(A$9:$A21,A21)</f>
        <v>2</v>
      </c>
      <c r="D21" s="79"/>
      <c r="F21" s="28"/>
      <c r="H21" s="95"/>
      <c r="I21" s="95"/>
      <c r="J21" s="95"/>
      <c r="L21" s="96"/>
      <c r="M21" s="80"/>
    </row>
    <row r="22" spans="1:18" ht="15.65" customHeight="1" x14ac:dyDescent="0.35">
      <c r="A22" s="38" t="str">
        <f>IFERROR(TRIM(_xlfn.TEXTAFTER(F22,"Position")),A21)</f>
        <v xml:space="preserve">
1C.1</v>
      </c>
      <c r="B22" s="38">
        <f>COUNTIFS(A$9:$A22,A22)</f>
        <v>3</v>
      </c>
      <c r="D22" s="79"/>
      <c r="E22" s="142" t="s">
        <v>54</v>
      </c>
      <c r="F22" s="97" t="s">
        <v>166</v>
      </c>
      <c r="G22" s="98" t="s">
        <v>57</v>
      </c>
      <c r="H22" s="89">
        <v>0</v>
      </c>
      <c r="I22" s="90" t="s">
        <v>237</v>
      </c>
      <c r="J22" s="91">
        <v>1</v>
      </c>
      <c r="L22" s="92" t="str">
        <f ca="1">IF(LEFT(F22,1)="P",IF(COUNTA(H22:J22)=0,"Position ej offererad",IF(COUNTA(I22:J22)=2,"Komplett","Påbörjad")),
IF(F22&lt;&gt;"",
  IF(OFFSET(J22,IFERROR(SUBSTITUTE(RIGHT(F22,2),".",""),0)*-1-1,0)="","Tillhörande Position ej offererad",
   IF(J22=1,"Ingår",
       IF(J22&gt;0,"Offereras","Offereras ej, belastningspris medförs"))),""))</f>
        <v>Ingår</v>
      </c>
      <c r="M22" s="80"/>
    </row>
    <row r="23" spans="1:18" ht="15.65" customHeight="1" x14ac:dyDescent="0.35">
      <c r="A23" s="38"/>
      <c r="B23" s="38"/>
      <c r="D23" s="79"/>
      <c r="E23" s="142"/>
      <c r="F23" s="97" t="s">
        <v>167</v>
      </c>
      <c r="G23" s="98" t="s">
        <v>168</v>
      </c>
      <c r="H23" s="89" t="s">
        <v>259</v>
      </c>
      <c r="I23" s="90" t="s">
        <v>260</v>
      </c>
      <c r="J23" s="91">
        <v>2800</v>
      </c>
      <c r="L23" s="92" t="str">
        <f t="shared" ref="L23" ca="1" si="2">IF(LEFT(F23,1)="P",IF(COUNTA(H23:J23)=0,"Position ej offererad",IF(COUNTA(I23:J23)=2,"Komplett","Påbörjad")),
IF(F23&lt;&gt;"",
  IF(OFFSET(J23,IFERROR(SUBSTITUTE(RIGHT(F23,2),".",""),0)*-1-1,0)="","Tillhörande Position ej offererad",
   IF(J23=1,"Ingår",
       IF(J23&gt;0,"Offereras","Offereras ej, belastningspris medförs"))),""))</f>
        <v>Offereras</v>
      </c>
      <c r="M23" s="80"/>
    </row>
    <row r="24" spans="1:18" ht="15" customHeight="1" x14ac:dyDescent="0.35">
      <c r="A24" s="38" t="e">
        <f>IFERROR(TRIM(_xlfn.TEXTAFTER(F24,"Position")),#REF!)</f>
        <v>#REF!</v>
      </c>
      <c r="B24" s="38">
        <f>COUNTIFS(A$9:$A24,A24)</f>
        <v>1</v>
      </c>
      <c r="D24" s="79"/>
      <c r="E24" s="142"/>
      <c r="G24" s="35"/>
      <c r="H24" s="47"/>
      <c r="I24" s="48"/>
      <c r="J24" s="99">
        <f>SUMIFS(J20:J23,J20:J23,"&gt;"&amp;1)</f>
        <v>242800</v>
      </c>
      <c r="M24" s="80"/>
    </row>
    <row r="25" spans="1:18" ht="15" customHeight="1" thickBot="1" x14ac:dyDescent="0.4">
      <c r="A25" s="38"/>
      <c r="B25" s="38"/>
      <c r="D25" s="79"/>
      <c r="E25" s="124"/>
      <c r="G25" s="35"/>
      <c r="H25" s="47"/>
      <c r="I25" s="48"/>
      <c r="J25" s="125"/>
      <c r="M25" s="80"/>
    </row>
    <row r="26" spans="1:18" ht="25.5" customHeight="1" x14ac:dyDescent="0.35">
      <c r="D26" s="75"/>
      <c r="E26" s="76"/>
      <c r="F26" s="76"/>
      <c r="G26" s="77" t="s">
        <v>169</v>
      </c>
      <c r="H26" s="76"/>
      <c r="I26" s="76"/>
      <c r="J26" s="76"/>
      <c r="K26" s="76"/>
      <c r="L26" s="76"/>
      <c r="M26" s="78"/>
      <c r="N26"/>
      <c r="O26"/>
      <c r="P26"/>
      <c r="Q26"/>
      <c r="R26"/>
    </row>
    <row r="27" spans="1:18" ht="15" customHeight="1" x14ac:dyDescent="0.35">
      <c r="A27" s="38" t="e">
        <f>IFERROR(TRIM(_xlfn.TEXTAFTER(F27,"Position")),A24)</f>
        <v>#REF!</v>
      </c>
      <c r="B27" s="38">
        <f>COUNTIFS(A$9:$A27,A27)</f>
        <v>2</v>
      </c>
      <c r="D27" s="79"/>
      <c r="E27" s="34"/>
      <c r="G27" s="35"/>
      <c r="H27" s="47"/>
      <c r="I27" s="48"/>
      <c r="J27" s="36"/>
      <c r="M27" s="80"/>
    </row>
    <row r="28" spans="1:18" ht="22.5" customHeight="1" x14ac:dyDescent="0.35">
      <c r="C28" s="37"/>
      <c r="D28" s="81"/>
      <c r="E28" s="82" t="s">
        <v>45</v>
      </c>
      <c r="F28" s="82" t="s">
        <v>210</v>
      </c>
      <c r="G28" s="82" t="s">
        <v>46</v>
      </c>
      <c r="H28" s="83" t="s">
        <v>47</v>
      </c>
      <c r="I28" s="83" t="s">
        <v>48</v>
      </c>
      <c r="J28" s="83" t="s">
        <v>49</v>
      </c>
      <c r="K28" s="37"/>
      <c r="L28" s="83" t="s">
        <v>211</v>
      </c>
      <c r="M28" s="84"/>
    </row>
    <row r="29" spans="1:18" ht="78.75" customHeight="1" x14ac:dyDescent="0.35">
      <c r="C29" s="38"/>
      <c r="D29" s="85"/>
      <c r="E29" s="86" t="s">
        <v>171</v>
      </c>
      <c r="F29" s="87" t="s">
        <v>170</v>
      </c>
      <c r="G29" s="88" t="s">
        <v>172</v>
      </c>
      <c r="H29" s="89">
        <v>8181001</v>
      </c>
      <c r="I29" s="90" t="s">
        <v>261</v>
      </c>
      <c r="J29" s="91">
        <v>339000</v>
      </c>
      <c r="K29" s="38"/>
      <c r="L29" s="92" t="str">
        <f t="shared" ref="L29" ca="1" si="3">IF(LEFT(F29,1)="P",IF(COUNTA(H29:J29)=0,"Position ej offererad",IF(COUNTA(I29:J29)=2,"Komplett","Påbörjad")),
IF(F29&lt;&gt;"",
  IF(OFFSET(J29,IFERROR(RIGHT(F29,1),0)*-1-1,0)="","Tillhörande Position ej offererad",
   IF(J29=1,"Ingår",
       IF(J29&gt;0,"Offereras","Offereras ej, belastningspris medförs"))),""))</f>
        <v>Komplett</v>
      </c>
      <c r="M29" s="93"/>
    </row>
    <row r="30" spans="1:18" ht="8.25" customHeight="1" x14ac:dyDescent="0.35">
      <c r="D30" s="79"/>
      <c r="F30" s="28"/>
      <c r="H30" s="95"/>
      <c r="I30" s="95"/>
      <c r="J30" s="95"/>
      <c r="L30" s="96"/>
      <c r="M30" s="80"/>
    </row>
    <row r="31" spans="1:18" ht="15.65" customHeight="1" x14ac:dyDescent="0.35">
      <c r="D31" s="79"/>
      <c r="E31" s="142" t="s">
        <v>54</v>
      </c>
      <c r="F31" s="97" t="s">
        <v>173</v>
      </c>
      <c r="G31" s="98" t="s">
        <v>57</v>
      </c>
      <c r="H31" s="89">
        <v>0</v>
      </c>
      <c r="I31" s="90" t="s">
        <v>237</v>
      </c>
      <c r="J31" s="91">
        <v>1</v>
      </c>
      <c r="L31" s="92" t="str">
        <f t="shared" ref="L31:L32" ca="1" si="4">IF(LEFT(F31,1)="P",IF(COUNTA(H31:J31)=0,"Position ej offererad",IF(COUNTA(I31:J31)=2,"Komplett","Påbörjad")),
IF(F31&lt;&gt;"",
  IF(OFFSET(J31,IFERROR(SUBSTITUTE(RIGHT(F31,2),".",""),0)*-1-1,0)="","Tillhörande Position ej offererad",
   IF(J31=1,"Ingår",
       IF(J31&gt;0,"Offereras","Offereras ej, belastningspris medförs"))),""))</f>
        <v>Ingår</v>
      </c>
      <c r="M31" s="80"/>
    </row>
    <row r="32" spans="1:18" ht="15.65" customHeight="1" x14ac:dyDescent="0.35">
      <c r="D32" s="79"/>
      <c r="E32" s="142"/>
      <c r="F32" s="97" t="s">
        <v>174</v>
      </c>
      <c r="G32" s="98" t="s">
        <v>168</v>
      </c>
      <c r="H32" s="89" t="s">
        <v>259</v>
      </c>
      <c r="I32" s="90" t="s">
        <v>260</v>
      </c>
      <c r="J32" s="91">
        <v>2800</v>
      </c>
      <c r="L32" s="92" t="str">
        <f t="shared" ca="1" si="4"/>
        <v>Offereras</v>
      </c>
      <c r="M32" s="80"/>
    </row>
    <row r="33" spans="3:13" ht="15" customHeight="1" x14ac:dyDescent="0.35">
      <c r="D33" s="79"/>
      <c r="E33" s="142"/>
      <c r="G33" s="35"/>
      <c r="H33" s="47"/>
      <c r="I33" s="48"/>
      <c r="J33" s="99">
        <f>SUMIFS(J29:J32,J29:J32,"&gt;"&amp;1)</f>
        <v>341800</v>
      </c>
      <c r="M33" s="80"/>
    </row>
    <row r="34" spans="3:13" ht="15" customHeight="1" x14ac:dyDescent="0.35">
      <c r="D34" s="79"/>
      <c r="E34" s="34"/>
      <c r="G34" s="35"/>
      <c r="H34" s="47"/>
      <c r="I34" s="48"/>
      <c r="J34" s="36"/>
      <c r="M34" s="80"/>
    </row>
    <row r="35" spans="3:13" ht="22.5" customHeight="1" x14ac:dyDescent="0.35">
      <c r="C35" s="37"/>
      <c r="D35" s="81"/>
      <c r="E35" s="82" t="s">
        <v>45</v>
      </c>
      <c r="F35" s="82" t="s">
        <v>210</v>
      </c>
      <c r="G35" s="82" t="s">
        <v>46</v>
      </c>
      <c r="H35" s="83" t="s">
        <v>47</v>
      </c>
      <c r="I35" s="83" t="s">
        <v>48</v>
      </c>
      <c r="J35" s="83" t="s">
        <v>49</v>
      </c>
      <c r="K35" s="37"/>
      <c r="L35" s="83" t="s">
        <v>211</v>
      </c>
      <c r="M35" s="84"/>
    </row>
    <row r="36" spans="3:13" ht="121.5" customHeight="1" x14ac:dyDescent="0.35">
      <c r="C36" s="38"/>
      <c r="D36" s="85"/>
      <c r="E36" s="86" t="s">
        <v>176</v>
      </c>
      <c r="F36" s="87" t="s">
        <v>175</v>
      </c>
      <c r="G36" s="88" t="s">
        <v>177</v>
      </c>
      <c r="H36" s="89"/>
      <c r="I36" s="90"/>
      <c r="J36" s="91"/>
      <c r="K36" s="38"/>
      <c r="L36" s="92" t="str">
        <f t="shared" ref="L36" ca="1" si="5">IF(LEFT(F36,1)="P",IF(COUNTA(H36:J36)=0,"Position ej offererad",IF(COUNTA(I36:J36)=2,"Komplett","Påbörjad")),
IF(F36&lt;&gt;"",
  IF(OFFSET(J36,IFERROR(RIGHT(F36,1),0)*-1-1,0)="","Tillhörande Position ej offererad",
   IF(J36=1,"Ingår",
       IF(J36&gt;0,"Offereras","Offereras ej, belastningspris medförs"))),""))</f>
        <v>Position ej offererad</v>
      </c>
      <c r="M36" s="93"/>
    </row>
    <row r="37" spans="3:13" ht="8.25" customHeight="1" x14ac:dyDescent="0.35">
      <c r="D37" s="79"/>
      <c r="F37" s="28"/>
      <c r="H37" s="95"/>
      <c r="I37" s="95"/>
      <c r="J37" s="95"/>
      <c r="L37" s="96"/>
      <c r="M37" s="80"/>
    </row>
    <row r="38" spans="3:13" ht="15.65" customHeight="1" x14ac:dyDescent="0.35">
      <c r="D38" s="79"/>
      <c r="E38" s="142" t="s">
        <v>54</v>
      </c>
      <c r="F38" s="97" t="s">
        <v>178</v>
      </c>
      <c r="G38" s="98" t="s">
        <v>179</v>
      </c>
      <c r="H38" s="89"/>
      <c r="I38" s="90"/>
      <c r="J38" s="91"/>
      <c r="L38" s="92" t="str">
        <f t="shared" ref="L38:L39" ca="1" si="6">IF(LEFT(F38,1)="P",IF(COUNTA(H38:J38)=0,"Position ej offererad",IF(COUNTA(I38:J38)=2,"Komplett","Påbörjad")),
IF(F38&lt;&gt;"",
  IF(OFFSET(J38,IFERROR(SUBSTITUTE(RIGHT(F38,2),".",""),0)*-1-1,0)="","Tillhörande Position ej offererad",
   IF(J38=1,"Ingår",
       IF(J38&gt;0,"Offereras","Offereras ej, belastningspris medförs"))),""))</f>
        <v>Tillhörande Position ej offererad</v>
      </c>
      <c r="M38" s="80"/>
    </row>
    <row r="39" spans="3:13" ht="15.65" customHeight="1" x14ac:dyDescent="0.35">
      <c r="D39" s="79"/>
      <c r="E39" s="142"/>
      <c r="F39" s="97" t="s">
        <v>180</v>
      </c>
      <c r="G39" s="98" t="s">
        <v>168</v>
      </c>
      <c r="H39" s="89"/>
      <c r="I39" s="90"/>
      <c r="J39" s="91"/>
      <c r="L39" s="92" t="str">
        <f t="shared" ca="1" si="6"/>
        <v>Tillhörande Position ej offererad</v>
      </c>
      <c r="M39" s="80"/>
    </row>
    <row r="40" spans="3:13" ht="15" customHeight="1" x14ac:dyDescent="0.35">
      <c r="D40" s="79"/>
      <c r="E40" s="142"/>
      <c r="G40" s="35"/>
      <c r="H40" s="47"/>
      <c r="I40" s="48"/>
      <c r="J40" s="99">
        <f>SUMIFS(J36:J39,J36:J39,"&gt;"&amp;1)</f>
        <v>0</v>
      </c>
      <c r="M40" s="80"/>
    </row>
    <row r="41" spans="3:13" ht="15" customHeight="1" x14ac:dyDescent="0.35">
      <c r="D41" s="79"/>
      <c r="E41" s="34"/>
      <c r="G41" s="35"/>
      <c r="H41" s="47"/>
      <c r="I41" s="48"/>
      <c r="J41" s="36"/>
      <c r="M41" s="80"/>
    </row>
    <row r="42" spans="3:13" ht="22.5" customHeight="1" x14ac:dyDescent="0.35">
      <c r="C42" s="37"/>
      <c r="D42" s="81"/>
      <c r="E42" s="82" t="s">
        <v>45</v>
      </c>
      <c r="F42" s="82" t="s">
        <v>210</v>
      </c>
      <c r="G42" s="82" t="s">
        <v>46</v>
      </c>
      <c r="H42" s="83" t="s">
        <v>47</v>
      </c>
      <c r="I42" s="83" t="s">
        <v>48</v>
      </c>
      <c r="J42" s="83" t="s">
        <v>49</v>
      </c>
      <c r="K42" s="37"/>
      <c r="L42" s="83" t="s">
        <v>211</v>
      </c>
      <c r="M42" s="84"/>
    </row>
    <row r="43" spans="3:13" ht="121.5" customHeight="1" x14ac:dyDescent="0.35">
      <c r="C43" s="38"/>
      <c r="D43" s="85"/>
      <c r="E43" s="86" t="s">
        <v>182</v>
      </c>
      <c r="F43" s="87" t="s">
        <v>181</v>
      </c>
      <c r="G43" s="88" t="s">
        <v>183</v>
      </c>
      <c r="H43" s="89"/>
      <c r="I43" s="90"/>
      <c r="J43" s="91"/>
      <c r="K43" s="38"/>
      <c r="L43" s="92" t="str">
        <f t="shared" ref="L43" ca="1" si="7">IF(LEFT(F43,1)="P",IF(COUNTA(H43:J43)=0,"Position ej offererad",IF(COUNTA(I43:J43)=2,"Komplett","Påbörjad")),
IF(F43&lt;&gt;"",
  IF(OFFSET(J43,IFERROR(RIGHT(F43,1),0)*-1-1,0)="","Tillhörande Position ej offererad",
   IF(J43=1,"Ingår",
       IF(J43&gt;0,"Offereras","Offereras ej, belastningspris medförs"))),""))</f>
        <v>Position ej offererad</v>
      </c>
      <c r="M43" s="93"/>
    </row>
    <row r="44" spans="3:13" ht="8.25" customHeight="1" x14ac:dyDescent="0.35">
      <c r="D44" s="79"/>
      <c r="F44" s="28"/>
      <c r="H44" s="95"/>
      <c r="I44" s="95"/>
      <c r="J44" s="95"/>
      <c r="L44" s="96"/>
      <c r="M44" s="80"/>
    </row>
    <row r="45" spans="3:13" ht="15.65" customHeight="1" x14ac:dyDescent="0.35">
      <c r="D45" s="79"/>
      <c r="E45" s="142" t="s">
        <v>54</v>
      </c>
      <c r="F45" s="97" t="s">
        <v>184</v>
      </c>
      <c r="G45" s="98" t="s">
        <v>179</v>
      </c>
      <c r="H45" s="89"/>
      <c r="I45" s="90"/>
      <c r="J45" s="91"/>
      <c r="L45" s="92" t="str">
        <f t="shared" ref="L45:L46" ca="1" si="8">IF(LEFT(F45,1)="P",IF(COUNTA(H45:J45)=0,"Position ej offererad",IF(COUNTA(I45:J45)=2,"Komplett","Påbörjad")),
IF(F45&lt;&gt;"",
  IF(OFFSET(J45,IFERROR(SUBSTITUTE(RIGHT(F45,2),".",""),0)*-1-1,0)="","Tillhörande Position ej offererad",
   IF(J45=1,"Ingår",
       IF(J45&gt;0,"Offereras","Offereras ej, belastningspris medförs"))),""))</f>
        <v>Tillhörande Position ej offererad</v>
      </c>
      <c r="M45" s="80"/>
    </row>
    <row r="46" spans="3:13" ht="15.65" customHeight="1" x14ac:dyDescent="0.35">
      <c r="D46" s="79"/>
      <c r="E46" s="142"/>
      <c r="F46" s="97" t="s">
        <v>185</v>
      </c>
      <c r="G46" s="98" t="s">
        <v>168</v>
      </c>
      <c r="H46" s="89"/>
      <c r="I46" s="90"/>
      <c r="J46" s="91"/>
      <c r="L46" s="92" t="str">
        <f t="shared" ca="1" si="8"/>
        <v>Tillhörande Position ej offererad</v>
      </c>
      <c r="M46" s="80"/>
    </row>
    <row r="47" spans="3:13" ht="15" customHeight="1" x14ac:dyDescent="0.35">
      <c r="D47" s="79"/>
      <c r="E47" s="142"/>
      <c r="G47" s="35"/>
      <c r="H47" s="47"/>
      <c r="I47" s="48"/>
      <c r="J47" s="99">
        <f>SUMIFS(J43:J46,J43:J46,"&gt;"&amp;1)</f>
        <v>0</v>
      </c>
      <c r="M47" s="80"/>
    </row>
    <row r="48" spans="3:13" ht="15" customHeight="1" x14ac:dyDescent="0.35">
      <c r="D48" s="79"/>
      <c r="E48" s="34"/>
      <c r="G48" s="35"/>
      <c r="H48" s="47"/>
      <c r="I48" s="48"/>
      <c r="J48" s="36"/>
      <c r="M48" s="80"/>
    </row>
    <row r="49" spans="3:13" ht="22.5" customHeight="1" x14ac:dyDescent="0.35">
      <c r="C49" s="37"/>
      <c r="D49" s="81"/>
      <c r="E49" s="82" t="s">
        <v>45</v>
      </c>
      <c r="F49" s="82" t="s">
        <v>210</v>
      </c>
      <c r="G49" s="82" t="s">
        <v>46</v>
      </c>
      <c r="H49" s="83" t="s">
        <v>47</v>
      </c>
      <c r="I49" s="83" t="s">
        <v>48</v>
      </c>
      <c r="J49" s="83" t="s">
        <v>49</v>
      </c>
      <c r="K49" s="37"/>
      <c r="L49" s="83" t="s">
        <v>211</v>
      </c>
      <c r="M49" s="84"/>
    </row>
    <row r="50" spans="3:13" ht="121.5" customHeight="1" x14ac:dyDescent="0.35">
      <c r="C50" s="38"/>
      <c r="D50" s="85"/>
      <c r="E50" s="86" t="s">
        <v>187</v>
      </c>
      <c r="F50" s="87" t="s">
        <v>186</v>
      </c>
      <c r="G50" s="88" t="s">
        <v>188</v>
      </c>
      <c r="H50" s="89"/>
      <c r="I50" s="90"/>
      <c r="J50" s="91"/>
      <c r="K50" s="38"/>
      <c r="L50" s="92" t="str">
        <f t="shared" ref="L50" ca="1" si="9">IF(LEFT(F50,1)="P",IF(COUNTA(H50:J50)=0,"Position ej offererad",IF(COUNTA(I50:J50)=2,"Komplett","Påbörjad")),
IF(F50&lt;&gt;"",
  IF(OFFSET(J50,IFERROR(RIGHT(F50,1),0)*-1-1,0)="","Tillhörande Position ej offererad",
   IF(J50=1,"Ingår",
       IF(J50&gt;0,"Offereras","Offereras ej, belastningspris medförs"))),""))</f>
        <v>Position ej offererad</v>
      </c>
      <c r="M50" s="93"/>
    </row>
    <row r="51" spans="3:13" ht="8.25" customHeight="1" x14ac:dyDescent="0.35">
      <c r="D51" s="79"/>
      <c r="F51" s="28"/>
      <c r="H51" s="95"/>
      <c r="I51" s="95"/>
      <c r="J51" s="95"/>
      <c r="L51" s="96"/>
      <c r="M51" s="80"/>
    </row>
    <row r="52" spans="3:13" ht="15.65" customHeight="1" x14ac:dyDescent="0.35">
      <c r="D52" s="79"/>
      <c r="E52" s="142" t="s">
        <v>54</v>
      </c>
      <c r="F52" s="97" t="s">
        <v>189</v>
      </c>
      <c r="G52" s="98" t="s">
        <v>179</v>
      </c>
      <c r="H52" s="89"/>
      <c r="I52" s="90"/>
      <c r="J52" s="91"/>
      <c r="L52" s="92" t="str">
        <f t="shared" ref="L52:L53" ca="1" si="10">IF(LEFT(F52,1)="P",IF(COUNTA(H52:J52)=0,"Position ej offererad",IF(COUNTA(I52:J52)=2,"Komplett","Påbörjad")),
IF(F52&lt;&gt;"",
  IF(OFFSET(J52,IFERROR(SUBSTITUTE(RIGHT(F52,2),".",""),0)*-1-1,0)="","Tillhörande Position ej offererad",
   IF(J52=1,"Ingår",
       IF(J52&gt;0,"Offereras","Offereras ej, belastningspris medförs"))),""))</f>
        <v>Tillhörande Position ej offererad</v>
      </c>
      <c r="M52" s="80"/>
    </row>
    <row r="53" spans="3:13" ht="15.65" customHeight="1" x14ac:dyDescent="0.35">
      <c r="D53" s="79"/>
      <c r="E53" s="142"/>
      <c r="F53" s="97" t="s">
        <v>190</v>
      </c>
      <c r="G53" s="98" t="s">
        <v>168</v>
      </c>
      <c r="H53" s="89"/>
      <c r="I53" s="90"/>
      <c r="J53" s="91"/>
      <c r="L53" s="92" t="str">
        <f t="shared" ca="1" si="10"/>
        <v>Tillhörande Position ej offererad</v>
      </c>
      <c r="M53" s="80"/>
    </row>
    <row r="54" spans="3:13" ht="15" customHeight="1" x14ac:dyDescent="0.35">
      <c r="D54" s="79"/>
      <c r="E54" s="142"/>
      <c r="G54" s="35"/>
      <c r="H54" s="47"/>
      <c r="I54" s="48"/>
      <c r="J54" s="99">
        <f>SUMIFS(J50:J53,J50:J53,"&gt;"&amp;1)</f>
        <v>0</v>
      </c>
      <c r="M54" s="80"/>
    </row>
    <row r="55" spans="3:13" ht="15" customHeight="1" x14ac:dyDescent="0.35">
      <c r="D55" s="79"/>
      <c r="E55" s="34"/>
      <c r="G55" s="35"/>
      <c r="H55" s="47"/>
      <c r="I55" s="48"/>
      <c r="J55" s="36"/>
      <c r="M55" s="80"/>
    </row>
    <row r="56" spans="3:13" ht="22.5" customHeight="1" x14ac:dyDescent="0.35">
      <c r="C56" s="37"/>
      <c r="D56" s="81"/>
      <c r="E56" s="82" t="s">
        <v>45</v>
      </c>
      <c r="F56" s="82" t="s">
        <v>210</v>
      </c>
      <c r="G56" s="82" t="s">
        <v>46</v>
      </c>
      <c r="H56" s="83" t="s">
        <v>47</v>
      </c>
      <c r="I56" s="83" t="s">
        <v>48</v>
      </c>
      <c r="J56" s="83" t="s">
        <v>49</v>
      </c>
      <c r="K56" s="37"/>
      <c r="L56" s="83" t="s">
        <v>211</v>
      </c>
      <c r="M56" s="84"/>
    </row>
    <row r="57" spans="3:13" ht="121.5" customHeight="1" x14ac:dyDescent="0.35">
      <c r="C57" s="38"/>
      <c r="D57" s="85"/>
      <c r="E57" s="86" t="s">
        <v>192</v>
      </c>
      <c r="F57" s="87" t="s">
        <v>191</v>
      </c>
      <c r="G57" s="88" t="s">
        <v>193</v>
      </c>
      <c r="H57" s="89"/>
      <c r="I57" s="90"/>
      <c r="J57" s="91"/>
      <c r="K57" s="38"/>
      <c r="L57" s="92" t="str">
        <f t="shared" ref="L57" ca="1" si="11">IF(LEFT(F57,1)="P",IF(COUNTA(H57:J57)=0,"Position ej offererad",IF(COUNTA(I57:J57)=2,"Komplett","Påbörjad")),
IF(F57&lt;&gt;"",
  IF(OFFSET(J57,IFERROR(RIGHT(F57,1),0)*-1-1,0)="","Tillhörande Position ej offererad",
   IF(J57=1,"Ingår",
       IF(J57&gt;0,"Offereras","Offereras ej, belastningspris medförs"))),""))</f>
        <v>Position ej offererad</v>
      </c>
      <c r="M57" s="93"/>
    </row>
    <row r="58" spans="3:13" ht="8.25" customHeight="1" x14ac:dyDescent="0.35">
      <c r="D58" s="79"/>
      <c r="F58" s="28"/>
      <c r="H58" s="95"/>
      <c r="I58" s="95"/>
      <c r="J58" s="95"/>
      <c r="L58" s="96"/>
      <c r="M58" s="80"/>
    </row>
    <row r="59" spans="3:13" ht="15.65" customHeight="1" x14ac:dyDescent="0.35">
      <c r="D59" s="79"/>
      <c r="E59" s="142" t="s">
        <v>54</v>
      </c>
      <c r="F59" s="97" t="s">
        <v>194</v>
      </c>
      <c r="G59" s="98" t="s">
        <v>179</v>
      </c>
      <c r="H59" s="89"/>
      <c r="I59" s="90"/>
      <c r="J59" s="91"/>
      <c r="L59" s="92" t="str">
        <f t="shared" ref="L59:L60" ca="1" si="12">IF(LEFT(F59,1)="P",IF(COUNTA(H59:J59)=0,"Position ej offererad",IF(COUNTA(I59:J59)=2,"Komplett","Påbörjad")),
IF(F59&lt;&gt;"",
  IF(OFFSET(J59,IFERROR(SUBSTITUTE(RIGHT(F59,2),".",""),0)*-1-1,0)="","Tillhörande Position ej offererad",
   IF(J59=1,"Ingår",
       IF(J59&gt;0,"Offereras","Offereras ej, belastningspris medförs"))),""))</f>
        <v>Tillhörande Position ej offererad</v>
      </c>
      <c r="M59" s="80"/>
    </row>
    <row r="60" spans="3:13" ht="15.65" customHeight="1" x14ac:dyDescent="0.35">
      <c r="D60" s="79"/>
      <c r="E60" s="142"/>
      <c r="F60" s="97" t="s">
        <v>195</v>
      </c>
      <c r="G60" s="98" t="s">
        <v>168</v>
      </c>
      <c r="H60" s="89"/>
      <c r="I60" s="90"/>
      <c r="J60" s="91"/>
      <c r="L60" s="92" t="str">
        <f t="shared" ca="1" si="12"/>
        <v>Tillhörande Position ej offererad</v>
      </c>
      <c r="M60" s="80"/>
    </row>
    <row r="61" spans="3:13" ht="15" customHeight="1" x14ac:dyDescent="0.35">
      <c r="D61" s="79"/>
      <c r="E61" s="142"/>
      <c r="G61" s="35"/>
      <c r="H61" s="47"/>
      <c r="I61" s="48"/>
      <c r="J61" s="99">
        <f>SUMIFS(J57:J60,J57:J60,"&gt;"&amp;1)</f>
        <v>0</v>
      </c>
      <c r="M61" s="80"/>
    </row>
    <row r="62" spans="3:13" ht="15" customHeight="1" x14ac:dyDescent="0.35">
      <c r="D62" s="79"/>
      <c r="E62" s="34"/>
      <c r="G62" s="35"/>
      <c r="H62" s="47"/>
      <c r="I62" s="48"/>
      <c r="J62" s="36"/>
      <c r="M62" s="80"/>
    </row>
    <row r="63" spans="3:13" ht="22.5" customHeight="1" x14ac:dyDescent="0.35">
      <c r="C63" s="37"/>
      <c r="D63" s="81"/>
      <c r="E63" s="82" t="s">
        <v>45</v>
      </c>
      <c r="F63" s="82" t="s">
        <v>210</v>
      </c>
      <c r="G63" s="82" t="s">
        <v>46</v>
      </c>
      <c r="H63" s="83" t="s">
        <v>47</v>
      </c>
      <c r="I63" s="83" t="s">
        <v>48</v>
      </c>
      <c r="J63" s="83" t="s">
        <v>49</v>
      </c>
      <c r="K63" s="37"/>
      <c r="L63" s="83" t="s">
        <v>211</v>
      </c>
      <c r="M63" s="84"/>
    </row>
    <row r="64" spans="3:13" ht="121.5" customHeight="1" x14ac:dyDescent="0.35">
      <c r="C64" s="38"/>
      <c r="D64" s="85"/>
      <c r="E64" s="86" t="s">
        <v>197</v>
      </c>
      <c r="F64" s="87" t="s">
        <v>196</v>
      </c>
      <c r="G64" s="88" t="s">
        <v>198</v>
      </c>
      <c r="H64" s="89"/>
      <c r="I64" s="90"/>
      <c r="J64" s="91"/>
      <c r="K64" s="38"/>
      <c r="L64" s="92" t="str">
        <f t="shared" ref="L64" ca="1" si="13">IF(LEFT(F64,1)="P",IF(COUNTA(H64:J64)=0,"Position ej offererad",IF(COUNTA(I64:J64)=2,"Komplett","Påbörjad")),
IF(F64&lt;&gt;"",
  IF(OFFSET(J64,IFERROR(RIGHT(F64,1),0)*-1-1,0)="","Tillhörande Position ej offererad",
   IF(J64=1,"Ingår",
       IF(J64&gt;0,"Offereras","Offereras ej, belastningspris medförs"))),""))</f>
        <v>Position ej offererad</v>
      </c>
      <c r="M64" s="93"/>
    </row>
    <row r="65" spans="4:13" ht="8.25" customHeight="1" x14ac:dyDescent="0.35">
      <c r="D65" s="79"/>
      <c r="F65" s="28"/>
      <c r="H65" s="95"/>
      <c r="I65" s="95"/>
      <c r="J65" s="95"/>
      <c r="L65" s="96"/>
      <c r="M65" s="80"/>
    </row>
    <row r="66" spans="4:13" ht="15.65" customHeight="1" x14ac:dyDescent="0.35">
      <c r="D66" s="79"/>
      <c r="E66" s="133" t="s">
        <v>54</v>
      </c>
      <c r="F66" s="97" t="s">
        <v>199</v>
      </c>
      <c r="G66" s="98" t="s">
        <v>74</v>
      </c>
      <c r="H66" s="89"/>
      <c r="I66" s="90"/>
      <c r="J66" s="91"/>
      <c r="L66" s="92" t="str">
        <f t="shared" ref="L66:L68" ca="1" si="14">IF(LEFT(F66,1)="P",IF(COUNTA(H66:J66)=0,"Position ej offererad",IF(COUNTA(I66:J66)=2,"Komplett","Påbörjad")),
IF(F66&lt;&gt;"",
  IF(OFFSET(J66,IFERROR(SUBSTITUTE(RIGHT(F66,2),".",""),0)*-1-1,0)="","Tillhörande Position ej offererad",
   IF(J66=1,"Ingår",
       IF(J66&gt;0,"Offereras","Offereras ej, belastningspris medförs"))),""))</f>
        <v>Tillhörande Position ej offererad</v>
      </c>
      <c r="M66" s="80"/>
    </row>
    <row r="67" spans="4:13" ht="15.65" customHeight="1" x14ac:dyDescent="0.35">
      <c r="D67" s="79"/>
      <c r="E67" s="133"/>
      <c r="F67" s="97" t="s">
        <v>200</v>
      </c>
      <c r="G67" s="98" t="s">
        <v>179</v>
      </c>
      <c r="H67" s="89"/>
      <c r="I67" s="90"/>
      <c r="J67" s="91"/>
      <c r="L67" s="92" t="str">
        <f t="shared" ca="1" si="14"/>
        <v>Tillhörande Position ej offererad</v>
      </c>
      <c r="M67" s="80"/>
    </row>
    <row r="68" spans="4:13" ht="15.65" customHeight="1" x14ac:dyDescent="0.35">
      <c r="D68" s="79"/>
      <c r="E68" s="134"/>
      <c r="F68" s="97" t="s">
        <v>201</v>
      </c>
      <c r="G68" s="98" t="s">
        <v>168</v>
      </c>
      <c r="H68" s="89"/>
      <c r="I68" s="90"/>
      <c r="J68" s="91"/>
      <c r="L68" s="92" t="str">
        <f t="shared" ca="1" si="14"/>
        <v>Tillhörande Position ej offererad</v>
      </c>
      <c r="M68" s="80"/>
    </row>
    <row r="69" spans="4:13" ht="15" customHeight="1" x14ac:dyDescent="0.35">
      <c r="D69" s="79"/>
      <c r="E69" s="39"/>
      <c r="G69" s="35"/>
      <c r="H69" s="47"/>
      <c r="I69" s="48"/>
      <c r="J69" s="99">
        <f>SUMIFS(J64:J68,J64:J68,"&gt;"&amp;1)</f>
        <v>0</v>
      </c>
      <c r="M69" s="80"/>
    </row>
    <row r="70" spans="4:13" ht="15" customHeight="1" thickBot="1" x14ac:dyDescent="0.4">
      <c r="D70" s="100"/>
      <c r="E70" s="101"/>
      <c r="F70" s="101"/>
      <c r="G70" s="101"/>
      <c r="H70" s="101"/>
      <c r="I70" s="101"/>
      <c r="J70" s="101"/>
      <c r="K70" s="101"/>
      <c r="L70" s="101"/>
      <c r="M70" s="102"/>
    </row>
    <row r="71" spans="4:13" ht="13" customHeight="1" x14ac:dyDescent="0.35">
      <c r="E71" s="34"/>
      <c r="G71" s="35"/>
      <c r="H71" s="47"/>
      <c r="I71" s="48"/>
      <c r="J71" s="36"/>
    </row>
    <row r="72" spans="4:13" ht="20.149999999999999" customHeight="1" x14ac:dyDescent="0.35">
      <c r="D72" s="41"/>
      <c r="E72" s="103"/>
      <c r="F72" s="82"/>
      <c r="G72" s="103"/>
      <c r="H72" s="103" t="s">
        <v>135</v>
      </c>
      <c r="I72" s="103" t="s">
        <v>136</v>
      </c>
      <c r="J72" s="103" t="s">
        <v>137</v>
      </c>
      <c r="K72" s="41"/>
      <c r="L72" s="41"/>
      <c r="M72" s="41"/>
    </row>
    <row r="73" spans="4:13" ht="29.9" customHeight="1" x14ac:dyDescent="0.35">
      <c r="D73" s="38"/>
      <c r="E73" s="132" t="s">
        <v>138</v>
      </c>
      <c r="F73" s="132"/>
      <c r="G73" s="104" t="s">
        <v>139</v>
      </c>
      <c r="H73" s="97">
        <v>50</v>
      </c>
      <c r="I73" s="97">
        <f>H73*J73</f>
        <v>40000</v>
      </c>
      <c r="J73" s="105">
        <v>800</v>
      </c>
      <c r="K73" s="38"/>
      <c r="L73" s="38"/>
      <c r="M73" s="38"/>
    </row>
    <row r="74" spans="4:13" ht="29.9" customHeight="1" x14ac:dyDescent="0.35">
      <c r="D74" s="38"/>
      <c r="E74" s="132" t="s">
        <v>138</v>
      </c>
      <c r="F74" s="132"/>
      <c r="G74" s="104" t="s">
        <v>140</v>
      </c>
      <c r="H74" s="97">
        <v>40</v>
      </c>
      <c r="I74" s="97">
        <f t="shared" ref="I74:I75" si="15">H74*J74</f>
        <v>32000</v>
      </c>
      <c r="J74" s="105">
        <v>800</v>
      </c>
      <c r="K74" s="38"/>
      <c r="L74" s="38"/>
      <c r="M74" s="38"/>
    </row>
    <row r="75" spans="4:13" ht="29.9" customHeight="1" x14ac:dyDescent="0.35">
      <c r="D75" s="38"/>
      <c r="E75" s="132" t="s">
        <v>138</v>
      </c>
      <c r="F75" s="132"/>
      <c r="G75" s="104" t="s">
        <v>141</v>
      </c>
      <c r="H75" s="97">
        <v>10</v>
      </c>
      <c r="I75" s="97">
        <f t="shared" si="15"/>
        <v>0</v>
      </c>
      <c r="J75" s="105">
        <v>0</v>
      </c>
      <c r="K75" s="38"/>
      <c r="L75" s="38"/>
      <c r="M75" s="38"/>
    </row>
    <row r="76" spans="4:13" ht="15.75" customHeight="1" x14ac:dyDescent="0.35">
      <c r="D76" s="38"/>
      <c r="E76" s="40"/>
      <c r="G76" s="33"/>
      <c r="H76" s="106"/>
      <c r="I76" s="107"/>
      <c r="J76" s="108">
        <f>SUM(I73:I75)</f>
        <v>72000</v>
      </c>
      <c r="K76" s="38"/>
      <c r="L76" s="38"/>
      <c r="M76" s="38"/>
    </row>
    <row r="77" spans="4:13" ht="13" customHeight="1" thickBot="1" x14ac:dyDescent="0.4">
      <c r="E77" s="34"/>
      <c r="G77" s="35"/>
      <c r="H77" s="47"/>
      <c r="I77" s="48"/>
      <c r="J77" s="36"/>
    </row>
    <row r="78" spans="4:13" ht="30.65" customHeight="1" thickBot="1" x14ac:dyDescent="0.4">
      <c r="I78" s="109" t="s">
        <v>142</v>
      </c>
      <c r="J78" s="110">
        <f>SUM(J33,J40,J47,J54,J61,J69,J24,J76)</f>
        <v>656600</v>
      </c>
    </row>
    <row r="79" spans="4:13" ht="13" customHeight="1" x14ac:dyDescent="0.35">
      <c r="E79" s="34"/>
      <c r="G79" s="35"/>
      <c r="H79" s="47"/>
      <c r="I79" s="48"/>
      <c r="J79" s="36"/>
    </row>
    <row r="80" spans="4:13" ht="15" customHeight="1" x14ac:dyDescent="0.35">
      <c r="E80" s="111" t="s">
        <v>143</v>
      </c>
      <c r="F80" s="112"/>
      <c r="G80" s="112"/>
      <c r="H80" s="112"/>
      <c r="I80" s="113"/>
      <c r="J80" s="114">
        <v>0.1</v>
      </c>
    </row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</sheetData>
  <sheetProtection algorithmName="SHA-512" hashValue="Hvzu/kzAUjqcYdToWAyOA14Xq0oktyTfqCRz8UFYNQYedIkGsqk8IJMP3Rl9pdz+UgZ5rTamK0zHhs8BhvffOA==" saltValue="3JL+kclq8OPkBqt0v8nYjw==" spinCount="100000" sheet="1" objects="1" scenarios="1" selectLockedCells="1"/>
  <autoFilter ref="E19:M80" xr:uid="{9F70BEA3-DB90-4EAD-AD36-008058BD1A94}"/>
  <mergeCells count="14">
    <mergeCell ref="E31:E33"/>
    <mergeCell ref="E4:G4"/>
    <mergeCell ref="H4:I4"/>
    <mergeCell ref="E5:F5"/>
    <mergeCell ref="E6:F6"/>
    <mergeCell ref="E22:E24"/>
    <mergeCell ref="E74:F74"/>
    <mergeCell ref="E75:F75"/>
    <mergeCell ref="E38:E40"/>
    <mergeCell ref="E45:E47"/>
    <mergeCell ref="E52:E54"/>
    <mergeCell ref="E59:E61"/>
    <mergeCell ref="E66:E68"/>
    <mergeCell ref="E73:F73"/>
  </mergeCells>
  <conditionalFormatting sqref="E5">
    <cfRule type="cellIs" dxfId="27" priority="59" stopIfTrue="1" operator="greaterThanOrEqual">
      <formula>$AD$5</formula>
    </cfRule>
    <cfRule type="dataBar" priority="60">
      <dataBar>
        <cfvo type="num" val="0"/>
        <cfvo type="num" val="$AD$5"/>
        <color rgb="FFFFB628"/>
      </dataBar>
      <extLst>
        <ext xmlns:x14="http://schemas.microsoft.com/office/spreadsheetml/2009/9/main" uri="{B025F937-C7B1-47D3-B67F-A62EFF666E3E}">
          <x14:id>{FA07C156-EEE7-43F7-9B0B-1F52214334D6}</x14:id>
        </ext>
      </extLst>
    </cfRule>
  </conditionalFormatting>
  <conditionalFormatting sqref="E6 G6">
    <cfRule type="containsText" dxfId="26" priority="57" operator="containsText" text="Minimum uppnått">
      <formula>NOT(ISERROR(SEARCH("Minimum uppnått",E6)))</formula>
    </cfRule>
  </conditionalFormatting>
  <conditionalFormatting sqref="E6">
    <cfRule type="containsText" dxfId="25" priority="56" operator="containsText" text="Minimum ej uppnått">
      <formula>NOT(ISERROR(SEARCH("Minimum ej uppnått",E6)))</formula>
    </cfRule>
  </conditionalFormatting>
  <conditionalFormatting sqref="G5">
    <cfRule type="dataBar" priority="61">
      <dataBar>
        <cfvo type="num" val="$AD$5"/>
        <cfvo type="num" val="$AF$5"/>
        <color theme="9" tint="-0.249977111117893"/>
      </dataBar>
      <extLst>
        <ext xmlns:x14="http://schemas.microsoft.com/office/spreadsheetml/2009/9/main" uri="{B025F937-C7B1-47D3-B67F-A62EFF666E3E}">
          <x14:id>{0155A281-943A-4BC1-B1CB-D89010A923D0}</x14:id>
        </ext>
      </extLst>
    </cfRule>
  </conditionalFormatting>
  <conditionalFormatting sqref="G6">
    <cfRule type="containsBlanks" dxfId="24" priority="54">
      <formula>LEN(TRIM(G6))=0</formula>
    </cfRule>
    <cfRule type="containsText" dxfId="23" priority="55" operator="containsText" text="Samtliga positioner har anbud">
      <formula>NOT(ISERROR(SEARCH("Samtliga positioner har anbud",G6)))</formula>
    </cfRule>
  </conditionalFormatting>
  <conditionalFormatting sqref="G73:G75">
    <cfRule type="duplicateValues" dxfId="22" priority="58"/>
  </conditionalFormatting>
  <conditionalFormatting sqref="I6">
    <cfRule type="expression" dxfId="21" priority="51">
      <formula>$E$5=0</formula>
    </cfRule>
    <cfRule type="cellIs" dxfId="20" priority="52" operator="equal">
      <formula>0</formula>
    </cfRule>
    <cfRule type="cellIs" dxfId="19" priority="53" operator="greaterThan">
      <formula>0</formula>
    </cfRule>
  </conditionalFormatting>
  <conditionalFormatting sqref="J4:J6 L71:L1048576">
    <cfRule type="containsText" dxfId="18" priority="42" operator="containsText" text="Påbörjad">
      <formula>NOT(ISERROR(SEARCH("Påbörjad",J4)))</formula>
    </cfRule>
    <cfRule type="containsText" dxfId="17" priority="43" operator="containsText" text="Komplett">
      <formula>NOT(ISERROR(SEARCH("Komplett",J4)))</formula>
    </cfRule>
    <cfRule type="containsText" dxfId="16" priority="44" operator="containsText" text="Position ej offererad">
      <formula>NOT(ISERROR(SEARCH("Position ej offererad",J4)))</formula>
    </cfRule>
    <cfRule type="containsText" dxfId="15" priority="45" operator="containsText" text="Offereras ej, belastningspris medförs">
      <formula>NOT(ISERROR(SEARCH("Offereras ej, belastningspris medförs",J4)))</formula>
    </cfRule>
    <cfRule type="containsText" dxfId="14" priority="46" operator="containsText" text="Offereras">
      <formula>NOT(ISERROR(SEARCH("Offereras",J4)))</formula>
    </cfRule>
  </conditionalFormatting>
  <conditionalFormatting sqref="J5">
    <cfRule type="cellIs" dxfId="13" priority="49" stopIfTrue="1" operator="greaterThanOrEqual">
      <formula>3</formula>
    </cfRule>
    <cfRule type="dataBar" priority="50">
      <dataBar>
        <cfvo type="num" val="0"/>
        <cfvo type="num" val="3"/>
        <color rgb="FFFFB628"/>
      </dataBar>
      <extLst>
        <ext xmlns:x14="http://schemas.microsoft.com/office/spreadsheetml/2009/9/main" uri="{B025F937-C7B1-47D3-B67F-A62EFF666E3E}">
          <x14:id>{C4F5EE63-DA57-4A3F-91B2-44ABD76108A7}</x14:id>
        </ext>
      </extLst>
    </cfRule>
  </conditionalFormatting>
  <conditionalFormatting sqref="J6">
    <cfRule type="containsText" dxfId="12" priority="47" operator="containsText" text="Priser för tilläggstjänser satta">
      <formula>NOT(ISERROR(SEARCH("Priser för tilläggstjänser satta",J6)))</formula>
    </cfRule>
    <cfRule type="containsText" dxfId="11" priority="48" operator="containsText" text="Priser för tilläggstjänser ej satta">
      <formula>NOT(ISERROR(SEARCH("Priser för tilläggstjänser ej satta",J6)))</formula>
    </cfRule>
  </conditionalFormatting>
  <conditionalFormatting sqref="L1:L4">
    <cfRule type="containsText" dxfId="10" priority="37" operator="containsText" text="Påbörjad">
      <formula>NOT(ISERROR(SEARCH("Påbörjad",L1)))</formula>
    </cfRule>
    <cfRule type="containsText" dxfId="9" priority="38" operator="containsText" text="Komplett">
      <formula>NOT(ISERROR(SEARCH("Komplett",L1)))</formula>
    </cfRule>
    <cfRule type="containsText" dxfId="8" priority="39" operator="containsText" text="Position ej offererad">
      <formula>NOT(ISERROR(SEARCH("Position ej offererad",L1)))</formula>
    </cfRule>
    <cfRule type="containsText" dxfId="7" priority="40" operator="containsText" text="Offereras ej, belastningspris medförs">
      <formula>NOT(ISERROR(SEARCH("Offereras ej, belastningspris medförs",L1)))</formula>
    </cfRule>
    <cfRule type="containsText" dxfId="6" priority="41" operator="containsText" text="Offereras">
      <formula>NOT(ISERROR(SEARCH("Offereras",L1)))</formula>
    </cfRule>
  </conditionalFormatting>
  <conditionalFormatting sqref="L5">
    <cfRule type="expression" dxfId="5" priority="36">
      <formula>$E$5&gt;=$AD$5</formula>
    </cfRule>
  </conditionalFormatting>
  <conditionalFormatting sqref="L7:L69">
    <cfRule type="containsText" dxfId="4" priority="1" operator="containsText" text="Påbörjad">
      <formula>NOT(ISERROR(SEARCH("Påbörjad",L7)))</formula>
    </cfRule>
    <cfRule type="containsText" dxfId="3" priority="2" operator="containsText" text="Komplett">
      <formula>NOT(ISERROR(SEARCH("Komplett",L7)))</formula>
    </cfRule>
    <cfRule type="containsText" dxfId="2" priority="3" operator="containsText" text="Position ej offererad">
      <formula>NOT(ISERROR(SEARCH("Position ej offererad",L7)))</formula>
    </cfRule>
    <cfRule type="containsText" dxfId="1" priority="4" operator="containsText" text="Offereras ej, belastningspris medförs">
      <formula>NOT(ISERROR(SEARCH("Offereras ej, belastningspris medförs",L7)))</formula>
    </cfRule>
    <cfRule type="containsText" dxfId="0" priority="5" operator="containsText" text="Offereras">
      <formula>NOT(ISERROR(SEARCH("Offereras",L7)))</formula>
    </cfRule>
  </conditionalFormatting>
  <dataValidations count="3">
    <dataValidation type="decimal" allowBlank="1" showInputMessage="1" showErrorMessage="1" errorTitle="Endast priser" error="Endast priser får anges i denna kolumn" sqref="J81:J200 J73:J79 J64:J71 J57:J62 J50:J55 J43:J48 J36:J41 J29:J34 J27 J20:J25 J18 J10:J16 J7:J8 J5 J3 J1" xr:uid="{435F9C7A-26CC-4461-9E66-C7E944A0597F}">
      <formula1>0</formula1>
      <formula2>100000000000</formula2>
    </dataValidation>
    <dataValidation allowBlank="1" showInputMessage="1" showErrorMessage="1" prompt="Tillbehör ska vara kompatibelt med den grundmaskin som är angiven i positionen" sqref="E31 E38 E45 E52 E59 E66:E68 E22" xr:uid="{693D8040-F67E-4511-A132-2E85EC22A278}"/>
    <dataValidation type="decimal" allowBlank="1" showInputMessage="1" showErrorMessage="1" errorTitle="Endast priser" error="Endast rabatt mellan 0% och 100% kan anges här" sqref="J80" xr:uid="{9A43C200-A3A4-41DF-B7B6-D7C4601895B2}">
      <formula1>0</formula1>
      <formula2>1</formula2>
    </dataValidation>
  </dataValidations>
  <printOptions horizontalCentered="1"/>
  <pageMargins left="0.15748031496062992" right="0.15748031496062992" top="0.15748031496062992" bottom="0.15748031496062992" header="0.11811023622047245" footer="0.11811023622047245"/>
  <pageSetup paperSize="9" scale="70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A07C156-EEE7-43F7-9B0B-1F52214334D6}">
            <x14:dataBar minLength="0" maxLength="100" border="1" negativeBarBorderColorSameAsPositive="0">
              <x14:cfvo type="num">
                <xm:f>0</xm:f>
              </x14:cfvo>
              <x14:cfvo type="num">
                <xm:f>$AD$5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E5</xm:sqref>
        </x14:conditionalFormatting>
        <x14:conditionalFormatting xmlns:xm="http://schemas.microsoft.com/office/excel/2006/main">
          <x14:cfRule type="dataBar" id="{0155A281-943A-4BC1-B1CB-D89010A923D0}">
            <x14:dataBar minLength="0" maxLength="100" border="1" gradient="0" negativeBarBorderColorSameAsPositive="0">
              <x14:cfvo type="num">
                <xm:f>$AD$5</xm:f>
              </x14:cfvo>
              <x14:cfvo type="num">
                <xm:f>$AF$5</xm:f>
              </x14:cfvo>
              <x14:borderColor theme="9" tint="-0.249977111117893"/>
              <x14:negativeFillColor rgb="FFFF0000"/>
              <x14:negativeBorderColor rgb="FFFF0000"/>
              <x14:axisColor rgb="FF000000"/>
            </x14:dataBar>
          </x14:cfRule>
          <xm:sqref>G5</xm:sqref>
        </x14:conditionalFormatting>
        <x14:conditionalFormatting xmlns:xm="http://schemas.microsoft.com/office/excel/2006/main">
          <x14:cfRule type="dataBar" id="{C4F5EE63-DA57-4A3F-91B2-44ABD76108A7}">
            <x14:dataBar minLength="0" maxLength="100" border="1" negativeBarBorderColorSameAsPositive="0">
              <x14:cfvo type="num">
                <xm:f>0</xm:f>
              </x14:cfvo>
              <x14:cfvo type="num">
                <xm:f>3</xm:f>
              </x14:cfvo>
              <x14:borderColor rgb="FFFFB628"/>
              <x14:negativeFillColor rgb="FFFF0000"/>
              <x14:negativeBorderColor rgb="FFFF0000"/>
              <x14:axisColor rgb="FF000000"/>
            </x14:dataBar>
          </x14:cfRule>
          <xm:sqref>J5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46B1A0CCEE0144AAE7CB1BA37AF567" ma:contentTypeVersion="18" ma:contentTypeDescription="Skapa ett nytt dokument." ma:contentTypeScope="" ma:versionID="5c248842a0ddfa035f96aea0836003e5">
  <xsd:schema xmlns:xsd="http://www.w3.org/2001/XMLSchema" xmlns:xs="http://www.w3.org/2001/XMLSchema" xmlns:p="http://schemas.microsoft.com/office/2006/metadata/properties" xmlns:ns2="b06d4988-ce9c-42f3-9426-db3a8e647d69" xmlns:ns3="a86a9229-b427-45ba-8ba4-630544b9c013" targetNamespace="http://schemas.microsoft.com/office/2006/metadata/properties" ma:root="true" ma:fieldsID="4e03e3563c290252758a8ed0b18badfd" ns2:_="" ns3:_="">
    <xsd:import namespace="b06d4988-ce9c-42f3-9426-db3a8e647d69"/>
    <xsd:import namespace="a86a9229-b427-45ba-8ba4-630544b9c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d4988-ce9c-42f3-9426-db3a8e647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527bc95-8fef-42d3-8a43-f62e663af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a9229-b427-45ba-8ba4-630544b9c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8deac09-3374-4521-a099-c95584fbcf4f}" ma:internalName="TaxCatchAll" ma:showField="CatchAllData" ma:web="a86a9229-b427-45ba-8ba4-630544b9c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6a9229-b427-45ba-8ba4-630544b9c013" xsi:nil="true"/>
    <lcf76f155ced4ddcb4097134ff3c332f xmlns="b06d4988-ce9c-42f3-9426-db3a8e647d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AB14E6-EE67-425B-9C06-A0172FB3616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CC60E9-0E48-43E2-B2CD-116DDF75D06A}"/>
</file>

<file path=customXml/itemProps3.xml><?xml version="1.0" encoding="utf-8"?>
<ds:datastoreItem xmlns:ds="http://schemas.openxmlformats.org/officeDocument/2006/customXml" ds:itemID="{337617DF-95A6-402F-9CF3-2DD813CC4346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50cb4935-6153-4c8f-bdbc-1a497b6063e1"/>
    <ds:schemaRef ds:uri="http://schemas.openxmlformats.org/package/2006/metadata/core-properties"/>
    <ds:schemaRef ds:uri="1191e773-5436-4a23-b793-4f32d14ae52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VIKTIG INFORMATION!</vt:lpstr>
      <vt:lpstr>1A. Åkgräsklippare</vt:lpstr>
      <vt:lpstr>1B. Vingrotorklippare</vt:lpstr>
      <vt:lpstr>1C. Åkgräsklippare 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Parmlind</dc:creator>
  <cp:lastModifiedBy>Fredrik Wiklander | CamRo AB</cp:lastModifiedBy>
  <cp:lastPrinted>2024-06-18T04:45:08Z</cp:lastPrinted>
  <dcterms:created xsi:type="dcterms:W3CDTF">2024-06-17T14:13:55Z</dcterms:created>
  <dcterms:modified xsi:type="dcterms:W3CDTF">2024-08-22T10:36:18Z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0x0101003A46B1A0CCEE0144AAE7CB1BA37AF567</vt:lpwstr>
  </property>
  <property fmtid="{D5CDD505-2E9C-101B-9397-08002B2CF9AE}" pid="3" name="MediaServiceImageTags">
    <vt:lpwstr/>
  </property>
</Properties>
</file>