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166925"/>
  <mc:AlternateContent xmlns:mc="http://schemas.openxmlformats.org/markup-compatibility/2006">
    <mc:Choice Requires="x15">
      <x15ac:absPath xmlns:x15ac="http://schemas.microsoft.com/office/spreadsheetml/2010/11/ac" url="https://camrocloud.sharepoint.com/Shared Documents/Adda 2024 inlämnat/"/>
    </mc:Choice>
  </mc:AlternateContent>
  <xr:revisionPtr revIDLastSave="3" documentId="8_{0DE5CF4E-4B5A-40DB-AA34-6D296A67DD63}" xr6:coauthVersionLast="47" xr6:coauthVersionMax="47" xr10:uidLastSave="{AA0B756B-1114-4998-89FF-5B340D054F90}"/>
  <bookViews>
    <workbookView xWindow="-40" yWindow="-40" windowWidth="19280" windowHeight="10280" activeTab="1" xr2:uid="{78EC2884-1B1E-4DC3-B2A8-44717FCD5095}"/>
  </bookViews>
  <sheets>
    <sheet name="VIKTIG INFORMATION!" sheetId="1" r:id="rId1"/>
    <sheet name="2A. Kompakttraktorer" sheetId="3" r:id="rId2"/>
    <sheet name="2B. Traktorer" sheetId="5" r:id="rId3"/>
  </sheets>
  <definedNames>
    <definedName name="_xlnm._FilterDatabase" localSheetId="1" hidden="1">'2A. Kompakttraktorer'!$E$18:$M$125</definedName>
    <definedName name="_xlnm._FilterDatabase" localSheetId="2" hidden="1">'2B. Traktorer'!$E$18:$M$245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4" i="5" l="1"/>
  <c r="W33" i="5"/>
  <c r="W32" i="5"/>
  <c r="W31" i="5"/>
  <c r="W30" i="5"/>
  <c r="W29" i="5"/>
  <c r="W28" i="5"/>
  <c r="W27" i="5"/>
  <c r="W26" i="5"/>
  <c r="W25" i="5"/>
  <c r="W24" i="5"/>
  <c r="W23" i="5"/>
  <c r="W22" i="5"/>
  <c r="W21" i="5"/>
  <c r="W53" i="5"/>
  <c r="W52" i="5"/>
  <c r="W51" i="5"/>
  <c r="W50" i="5"/>
  <c r="W49" i="5"/>
  <c r="W48" i="5"/>
  <c r="W47" i="5"/>
  <c r="W46" i="5"/>
  <c r="W45" i="5"/>
  <c r="W44" i="5"/>
  <c r="W43" i="5"/>
  <c r="W42" i="5"/>
  <c r="W41" i="5"/>
  <c r="W40" i="5"/>
  <c r="W71" i="5"/>
  <c r="W70" i="5"/>
  <c r="W69" i="5"/>
  <c r="W68" i="5"/>
  <c r="W67" i="5"/>
  <c r="W66" i="5"/>
  <c r="W65" i="5"/>
  <c r="W64" i="5"/>
  <c r="W63" i="5"/>
  <c r="W62" i="5"/>
  <c r="W61" i="5"/>
  <c r="W60" i="5"/>
  <c r="W59" i="5"/>
  <c r="W89" i="5"/>
  <c r="W88" i="5"/>
  <c r="W87" i="5"/>
  <c r="W86" i="5"/>
  <c r="W85" i="5"/>
  <c r="W84" i="5"/>
  <c r="W83" i="5"/>
  <c r="W82" i="5"/>
  <c r="W81" i="5"/>
  <c r="W80" i="5"/>
  <c r="W79" i="5"/>
  <c r="W78" i="5"/>
  <c r="W77" i="5"/>
  <c r="W107" i="5"/>
  <c r="W106" i="5"/>
  <c r="W105" i="5"/>
  <c r="W104" i="5"/>
  <c r="W103" i="5"/>
  <c r="W102" i="5"/>
  <c r="W101" i="5"/>
  <c r="W100" i="5"/>
  <c r="W99" i="5"/>
  <c r="W98" i="5"/>
  <c r="W97" i="5"/>
  <c r="W96" i="5"/>
  <c r="W95" i="5"/>
  <c r="W125" i="5"/>
  <c r="W124" i="5"/>
  <c r="W123" i="5"/>
  <c r="W122" i="5"/>
  <c r="W121" i="5"/>
  <c r="W120" i="5"/>
  <c r="W119" i="5"/>
  <c r="W118" i="5"/>
  <c r="W117" i="5"/>
  <c r="W116" i="5"/>
  <c r="W115" i="5"/>
  <c r="W114" i="5"/>
  <c r="W113" i="5"/>
  <c r="W143" i="5"/>
  <c r="W142" i="5"/>
  <c r="W141" i="5"/>
  <c r="W140" i="5"/>
  <c r="W139" i="5"/>
  <c r="W138" i="5"/>
  <c r="W137" i="5"/>
  <c r="W136" i="5"/>
  <c r="W135" i="5"/>
  <c r="W134" i="5"/>
  <c r="W133" i="5"/>
  <c r="W132" i="5"/>
  <c r="W131" i="5"/>
  <c r="W161" i="5"/>
  <c r="W160" i="5"/>
  <c r="W159" i="5"/>
  <c r="W158" i="5"/>
  <c r="W157" i="5"/>
  <c r="W156" i="5"/>
  <c r="W155" i="5"/>
  <c r="W154" i="5"/>
  <c r="W153" i="5"/>
  <c r="W152" i="5"/>
  <c r="W151" i="5"/>
  <c r="W150" i="5"/>
  <c r="W149" i="5"/>
  <c r="W179" i="5"/>
  <c r="W178" i="5"/>
  <c r="W177" i="5"/>
  <c r="W176" i="5"/>
  <c r="W175" i="5"/>
  <c r="W174" i="5"/>
  <c r="W173" i="5"/>
  <c r="W172" i="5"/>
  <c r="W171" i="5"/>
  <c r="W170" i="5"/>
  <c r="W169" i="5"/>
  <c r="W168" i="5"/>
  <c r="W167" i="5"/>
  <c r="W197" i="5"/>
  <c r="W196" i="5"/>
  <c r="W195" i="5"/>
  <c r="W194" i="5"/>
  <c r="W193" i="5"/>
  <c r="W192" i="5"/>
  <c r="W191" i="5"/>
  <c r="W190" i="5"/>
  <c r="W189" i="5"/>
  <c r="W188" i="5"/>
  <c r="W187" i="5"/>
  <c r="W186" i="5"/>
  <c r="W185" i="5"/>
  <c r="W215" i="5"/>
  <c r="W214" i="5"/>
  <c r="W213" i="5"/>
  <c r="W212" i="5"/>
  <c r="W211" i="5"/>
  <c r="W210" i="5"/>
  <c r="W209" i="5"/>
  <c r="W208" i="5"/>
  <c r="W207" i="5"/>
  <c r="W206" i="5"/>
  <c r="W205" i="5"/>
  <c r="W204" i="5"/>
  <c r="W203" i="5"/>
  <c r="W233" i="5"/>
  <c r="W232" i="5"/>
  <c r="W231" i="5"/>
  <c r="W230" i="5"/>
  <c r="W229" i="5"/>
  <c r="W228" i="5"/>
  <c r="W227" i="5"/>
  <c r="W226" i="5"/>
  <c r="W225" i="5"/>
  <c r="W224" i="5"/>
  <c r="W223" i="5"/>
  <c r="W222" i="5"/>
  <c r="W221" i="5"/>
  <c r="L233" i="5"/>
  <c r="L232" i="5"/>
  <c r="L231" i="5"/>
  <c r="L230" i="5"/>
  <c r="L229" i="5"/>
  <c r="L228" i="5"/>
  <c r="L227" i="5"/>
  <c r="L226" i="5"/>
  <c r="L225" i="5"/>
  <c r="L224" i="5"/>
  <c r="L223" i="5"/>
  <c r="L222" i="5"/>
  <c r="L221" i="5"/>
  <c r="L215" i="5"/>
  <c r="L214" i="5"/>
  <c r="L213" i="5"/>
  <c r="L212" i="5"/>
  <c r="L211" i="5"/>
  <c r="L210" i="5"/>
  <c r="L209" i="5"/>
  <c r="L208" i="5"/>
  <c r="L207" i="5"/>
  <c r="L206" i="5"/>
  <c r="L205" i="5"/>
  <c r="L204" i="5"/>
  <c r="L203" i="5"/>
  <c r="L197" i="5"/>
  <c r="L196" i="5"/>
  <c r="L195" i="5"/>
  <c r="L194" i="5"/>
  <c r="L193" i="5"/>
  <c r="L192" i="5"/>
  <c r="L191" i="5"/>
  <c r="L190" i="5"/>
  <c r="L189" i="5"/>
  <c r="L188" i="5"/>
  <c r="L187" i="5"/>
  <c r="L186" i="5"/>
  <c r="L185" i="5"/>
  <c r="L179" i="5"/>
  <c r="L178" i="5"/>
  <c r="L177" i="5"/>
  <c r="L176" i="5"/>
  <c r="L175" i="5"/>
  <c r="L174" i="5"/>
  <c r="L173" i="5"/>
  <c r="L172" i="5"/>
  <c r="L171" i="5"/>
  <c r="L170" i="5"/>
  <c r="L169" i="5"/>
  <c r="L168" i="5"/>
  <c r="L167" i="5"/>
  <c r="L161" i="5"/>
  <c r="L160" i="5"/>
  <c r="L159" i="5"/>
  <c r="L158" i="5"/>
  <c r="L157" i="5"/>
  <c r="L156" i="5"/>
  <c r="L155" i="5"/>
  <c r="L154" i="5"/>
  <c r="L153" i="5"/>
  <c r="L152" i="5"/>
  <c r="L151" i="5"/>
  <c r="L150" i="5"/>
  <c r="L149" i="5"/>
  <c r="L143" i="5"/>
  <c r="L142" i="5"/>
  <c r="L141" i="5"/>
  <c r="L140" i="5"/>
  <c r="L139" i="5"/>
  <c r="L138" i="5"/>
  <c r="L137" i="5"/>
  <c r="L136" i="5"/>
  <c r="L135" i="5"/>
  <c r="L134" i="5"/>
  <c r="L133" i="5"/>
  <c r="L132" i="5"/>
  <c r="L131" i="5"/>
  <c r="L125" i="5"/>
  <c r="L124" i="5"/>
  <c r="L123" i="5"/>
  <c r="L122" i="5"/>
  <c r="L121" i="5"/>
  <c r="L120" i="5"/>
  <c r="L119" i="5"/>
  <c r="L118" i="5"/>
  <c r="L117" i="5"/>
  <c r="L116" i="5"/>
  <c r="L115" i="5"/>
  <c r="L114" i="5"/>
  <c r="L113" i="5"/>
  <c r="L107" i="5"/>
  <c r="L106" i="5"/>
  <c r="L105" i="5"/>
  <c r="L104" i="5"/>
  <c r="L103" i="5"/>
  <c r="L102" i="5"/>
  <c r="L101" i="5"/>
  <c r="L100" i="5"/>
  <c r="L99" i="5"/>
  <c r="L98" i="5"/>
  <c r="L97" i="5"/>
  <c r="L96" i="5"/>
  <c r="L95" i="5"/>
  <c r="L89" i="5"/>
  <c r="L88" i="5"/>
  <c r="L87" i="5"/>
  <c r="L86" i="5"/>
  <c r="L85" i="5"/>
  <c r="L84" i="5"/>
  <c r="L83" i="5"/>
  <c r="L82" i="5"/>
  <c r="L81" i="5"/>
  <c r="L80" i="5"/>
  <c r="L79" i="5"/>
  <c r="L78" i="5"/>
  <c r="L77" i="5"/>
  <c r="L71" i="5"/>
  <c r="L70" i="5"/>
  <c r="L69" i="5"/>
  <c r="L68" i="5"/>
  <c r="L67" i="5"/>
  <c r="L66" i="5"/>
  <c r="L65" i="5"/>
  <c r="L64" i="5"/>
  <c r="L63" i="5"/>
  <c r="L62" i="5"/>
  <c r="L61" i="5"/>
  <c r="L60" i="5"/>
  <c r="L59" i="5"/>
  <c r="L53" i="5"/>
  <c r="L52" i="5"/>
  <c r="L51" i="5"/>
  <c r="L50" i="5"/>
  <c r="L49" i="5"/>
  <c r="L48" i="5"/>
  <c r="L47" i="5"/>
  <c r="L46" i="5"/>
  <c r="L45" i="5"/>
  <c r="L44" i="5"/>
  <c r="L43" i="5"/>
  <c r="L42" i="5"/>
  <c r="L41" i="5"/>
  <c r="L40" i="5"/>
  <c r="L34" i="5"/>
  <c r="L33" i="5"/>
  <c r="L32" i="5"/>
  <c r="L31" i="5"/>
  <c r="L30" i="5"/>
  <c r="L29" i="5"/>
  <c r="L28" i="5"/>
  <c r="L27" i="5"/>
  <c r="L26" i="5"/>
  <c r="L25" i="5"/>
  <c r="L24" i="5"/>
  <c r="L23" i="5"/>
  <c r="L22" i="5"/>
  <c r="L21" i="5"/>
  <c r="L39" i="3"/>
  <c r="L38" i="3"/>
  <c r="L37" i="3"/>
  <c r="L36" i="3"/>
  <c r="L35" i="3"/>
  <c r="L34" i="3"/>
  <c r="L33" i="3"/>
  <c r="L32" i="3"/>
  <c r="L31" i="3"/>
  <c r="L30" i="3"/>
  <c r="L29" i="3"/>
  <c r="L28" i="3"/>
  <c r="L27" i="3"/>
  <c r="L26" i="3"/>
  <c r="L25" i="3"/>
  <c r="L24" i="3"/>
  <c r="L23" i="3"/>
  <c r="L22" i="3"/>
  <c r="L21" i="3"/>
  <c r="L113" i="3"/>
  <c r="L112" i="3"/>
  <c r="L111" i="3"/>
  <c r="L110" i="3"/>
  <c r="L109" i="3"/>
  <c r="L108" i="3"/>
  <c r="L107" i="3"/>
  <c r="L106" i="3"/>
  <c r="L105" i="3"/>
  <c r="L104" i="3"/>
  <c r="L103" i="3"/>
  <c r="L102" i="3"/>
  <c r="L101" i="3"/>
  <c r="L100" i="3"/>
  <c r="L99" i="3"/>
  <c r="L98" i="3"/>
  <c r="L97" i="3"/>
  <c r="L96" i="3"/>
  <c r="L95" i="3"/>
  <c r="L94" i="3"/>
  <c r="L88" i="3"/>
  <c r="L87" i="3"/>
  <c r="L86" i="3"/>
  <c r="L85" i="3"/>
  <c r="L84" i="3"/>
  <c r="L83" i="3"/>
  <c r="L82" i="3"/>
  <c r="L81" i="3"/>
  <c r="L80" i="3"/>
  <c r="L79" i="3"/>
  <c r="L78" i="3"/>
  <c r="L77" i="3"/>
  <c r="L76" i="3"/>
  <c r="L75" i="3"/>
  <c r="L74" i="3"/>
  <c r="L73" i="3"/>
  <c r="L72" i="3"/>
  <c r="L71" i="3"/>
  <c r="L70" i="3"/>
  <c r="L69" i="3"/>
  <c r="L63" i="3"/>
  <c r="L62" i="3"/>
  <c r="L61" i="3"/>
  <c r="L60" i="3"/>
  <c r="L59" i="3"/>
  <c r="L58" i="3"/>
  <c r="L57" i="3"/>
  <c r="L56" i="3"/>
  <c r="L55" i="3"/>
  <c r="L54" i="3"/>
  <c r="L53" i="3"/>
  <c r="L52" i="3"/>
  <c r="L51" i="3"/>
  <c r="L50" i="3"/>
  <c r="L49" i="3"/>
  <c r="L48" i="3"/>
  <c r="L47" i="3"/>
  <c r="L46" i="3"/>
  <c r="L45" i="3"/>
  <c r="L92" i="3" l="1"/>
  <c r="L67" i="3"/>
  <c r="L43" i="3"/>
  <c r="W219" i="5"/>
  <c r="W201" i="5"/>
  <c r="W183" i="5"/>
  <c r="W165" i="5"/>
  <c r="W147" i="5"/>
  <c r="W129" i="5"/>
  <c r="W111" i="5"/>
  <c r="W93" i="5"/>
  <c r="W75" i="5"/>
  <c r="W57" i="5"/>
  <c r="W38" i="5"/>
  <c r="W19" i="5"/>
  <c r="L219" i="5"/>
  <c r="L201" i="5"/>
  <c r="L183" i="5"/>
  <c r="L165" i="5"/>
  <c r="L147" i="5"/>
  <c r="L129" i="5"/>
  <c r="L111" i="5"/>
  <c r="L93" i="5"/>
  <c r="L75" i="5"/>
  <c r="L57" i="5"/>
  <c r="L38" i="5"/>
  <c r="L19" i="5"/>
  <c r="L19" i="3"/>
  <c r="I240" i="5"/>
  <c r="I239" i="5"/>
  <c r="I238" i="5"/>
  <c r="J241" i="5" s="1"/>
  <c r="U234" i="5"/>
  <c r="J234" i="5"/>
  <c r="U216" i="5"/>
  <c r="J216" i="5"/>
  <c r="U198" i="5"/>
  <c r="J198" i="5"/>
  <c r="U180" i="5"/>
  <c r="J180" i="5"/>
  <c r="U162" i="5"/>
  <c r="J162" i="5"/>
  <c r="U144" i="5"/>
  <c r="J144" i="5"/>
  <c r="U126" i="5"/>
  <c r="J126" i="5"/>
  <c r="U108" i="5"/>
  <c r="J108" i="5"/>
  <c r="U90" i="5"/>
  <c r="J90" i="5"/>
  <c r="U72" i="5"/>
  <c r="J72" i="5"/>
  <c r="U54" i="5"/>
  <c r="J54" i="5"/>
  <c r="U35" i="5"/>
  <c r="J35" i="5"/>
  <c r="A35" i="5"/>
  <c r="A36" i="5" s="1"/>
  <c r="A21" i="5"/>
  <c r="A23" i="5" s="1"/>
  <c r="B20" i="5"/>
  <c r="A20" i="5"/>
  <c r="A19" i="5"/>
  <c r="B19" i="5" s="1"/>
  <c r="L5" i="5"/>
  <c r="J5" i="5"/>
  <c r="I120" i="3"/>
  <c r="I119" i="3"/>
  <c r="I118" i="3"/>
  <c r="J114" i="3"/>
  <c r="J89" i="3"/>
  <c r="J64" i="3"/>
  <c r="J40" i="3"/>
  <c r="A40" i="3"/>
  <c r="A41" i="3" s="1"/>
  <c r="A21" i="3"/>
  <c r="A23" i="3" s="1"/>
  <c r="A20" i="3"/>
  <c r="B20" i="3" s="1"/>
  <c r="A19" i="3"/>
  <c r="B19" i="3" s="1"/>
  <c r="L5" i="3"/>
  <c r="J5" i="3"/>
  <c r="J243" i="5" l="1"/>
  <c r="J121" i="3"/>
  <c r="J123" i="3" s="1"/>
  <c r="I6" i="5"/>
  <c r="I5" i="3"/>
  <c r="E5" i="3"/>
  <c r="E6" i="3" s="1"/>
  <c r="I5" i="5"/>
  <c r="B23" i="3"/>
  <c r="A24" i="3"/>
  <c r="B24" i="3" s="1"/>
  <c r="B23" i="5"/>
  <c r="A24" i="5"/>
  <c r="B24" i="5" s="1"/>
  <c r="I6" i="3"/>
  <c r="B21" i="3"/>
  <c r="E5" i="5"/>
  <c r="B21" i="5"/>
  <c r="G5" i="5"/>
  <c r="G6" i="5" s="1"/>
  <c r="G5" i="3"/>
  <c r="G6" i="3" s="1"/>
  <c r="J6" i="3" l="1"/>
  <c r="B41" i="3"/>
  <c r="E6" i="5"/>
  <c r="J6" i="5"/>
  <c r="B36" i="5"/>
  <c r="B40" i="3"/>
  <c r="B35" i="5"/>
</calcChain>
</file>

<file path=xl/sharedStrings.xml><?xml version="1.0" encoding="utf-8"?>
<sst xmlns="http://schemas.openxmlformats.org/spreadsheetml/2006/main" count="1350" uniqueCount="610">
  <si>
    <t>Leverantör:</t>
  </si>
  <si>
    <t>1.</t>
  </si>
  <si>
    <t>Anbudsområde</t>
  </si>
  <si>
    <t>Maskintyp</t>
  </si>
  <si>
    <t>1A</t>
  </si>
  <si>
    <t xml:space="preserve">Åkgräsklippare </t>
  </si>
  <si>
    <t>4A</t>
  </si>
  <si>
    <t>Sopmaskiner - Ej bogserade Diesel/HVO</t>
  </si>
  <si>
    <t>1B</t>
  </si>
  <si>
    <t>Vingrotorklippare</t>
  </si>
  <si>
    <t>4B</t>
  </si>
  <si>
    <t>Sopmaskiner - Ej bogserade EL</t>
  </si>
  <si>
    <t>1C</t>
  </si>
  <si>
    <t xml:space="preserve">Åkgräsklippare - EL </t>
  </si>
  <si>
    <t>4C</t>
  </si>
  <si>
    <t xml:space="preserve">Sopmaskiner - Bogserade </t>
  </si>
  <si>
    <t>2A</t>
  </si>
  <si>
    <t>Kompaktraktorer</t>
  </si>
  <si>
    <t>5A</t>
  </si>
  <si>
    <t xml:space="preserve">Kompaktlastare </t>
  </si>
  <si>
    <t>2B</t>
  </si>
  <si>
    <t>Traktorer</t>
  </si>
  <si>
    <t>5B</t>
  </si>
  <si>
    <t>Kompaktlastare - EL</t>
  </si>
  <si>
    <t>5C</t>
  </si>
  <si>
    <t>Hjullastare</t>
  </si>
  <si>
    <t>3A</t>
  </si>
  <si>
    <t>Redskapsbärare - Ej lastare</t>
  </si>
  <si>
    <t xml:space="preserve">Ogräsbekämpning med hetvatten </t>
  </si>
  <si>
    <t>3B</t>
  </si>
  <si>
    <t>Redskapsbärare</t>
  </si>
  <si>
    <t>Robotgräsklippare</t>
  </si>
  <si>
    <t>Gräsklippare med fjärrstyrning</t>
  </si>
  <si>
    <t>Läst</t>
  </si>
  <si>
    <t>2.</t>
  </si>
  <si>
    <t xml:space="preserve"> Anbudsgivare som lämnar anbud fyller i grön- och blåmarkerade celler i flikarna för respektive anbudsområde.</t>
  </si>
  <si>
    <t>3.</t>
  </si>
  <si>
    <t xml:space="preserve">I varje anbudsområde specificeras hur många positioner som anbudsgivaren behöver offerera för att  anbud ska kunna antas.  </t>
  </si>
  <si>
    <t>4.</t>
  </si>
  <si>
    <t>Om ett tillbehör eller redskap av leverantören ingår i grundmaskinen ska detta framgå genom att ange "1" i prisfältet.</t>
  </si>
  <si>
    <t>5.</t>
  </si>
  <si>
    <r>
      <t xml:space="preserve">För de positioner med tillhörande tillbehör/redskap som inte offereras kommer de positioner belastas med ett belastningspris. 
</t>
    </r>
    <r>
      <rPr>
        <i/>
        <sz val="12"/>
        <color theme="1"/>
        <rFont val="Avenir Next LT Pro"/>
        <family val="2"/>
      </rPr>
      <t xml:space="preserve">Läs mer i upphandlingsdokumentet under rubriken -  2.13.3.1 Produkter som inte offereras </t>
    </r>
  </si>
  <si>
    <t>6.</t>
  </si>
  <si>
    <t>Varje anbudsområde kommer att summeras och utvärderas var för sig.</t>
  </si>
  <si>
    <t>Grundmaskin &amp; tillbehör/redskap</t>
  </si>
  <si>
    <t>Krav</t>
  </si>
  <si>
    <t>Anbudsgivarens artikelnummer</t>
  </si>
  <si>
    <t>Anbudsgivarens 
artikelbenämning</t>
  </si>
  <si>
    <t>Pris per produkt/maskin</t>
  </si>
  <si>
    <t>Position
 2A.1</t>
  </si>
  <si>
    <t>Kompakttraktorer
20-30 hk</t>
  </si>
  <si>
    <t xml:space="preserve">Motor (hk): 20-30
Drivmedel: Diesel / HVO
Drivtyp: 4WD 
Transmission: Hydrostatdrift
Styrning: Servostyrning 
Hytt med värme 
Huvudströmbrytare
Däckstyp: Turf däck   
Monterad brandsläckare
Radio                                              </t>
  </si>
  <si>
    <t>2A.1.1</t>
  </si>
  <si>
    <t>Tillbehör</t>
  </si>
  <si>
    <t>Frontlastare</t>
  </si>
  <si>
    <t>2A.1.2</t>
  </si>
  <si>
    <t xml:space="preserve">Väljarventil eller likvärdig - Elektrisk </t>
  </si>
  <si>
    <t>2A.1.3</t>
  </si>
  <si>
    <t>Frontlyft</t>
  </si>
  <si>
    <t>2A.1.4</t>
  </si>
  <si>
    <t>Främre kraftuttag</t>
  </si>
  <si>
    <t>2A.1.5</t>
  </si>
  <si>
    <t>Luftfjädrande stol</t>
  </si>
  <si>
    <t>2A.1.6</t>
  </si>
  <si>
    <t>Air condition</t>
  </si>
  <si>
    <t>2A.1.7</t>
  </si>
  <si>
    <t xml:space="preserve">Elektrisk joystick </t>
  </si>
  <si>
    <t>2A.1.8</t>
  </si>
  <si>
    <t>Elektrisk batterifrånskiljare</t>
  </si>
  <si>
    <t>2A.1.9</t>
  </si>
  <si>
    <t>Roterande varningsljus</t>
  </si>
  <si>
    <t>2A.1.10</t>
  </si>
  <si>
    <t>Arbetsbelysning, LED (två fram &amp; två bak)</t>
  </si>
  <si>
    <t>2A.1.11</t>
  </si>
  <si>
    <t>Industridäck (två fram &amp; två bak)</t>
  </si>
  <si>
    <t>Redskap</t>
  </si>
  <si>
    <t>2A.1.12</t>
  </si>
  <si>
    <t>Vikplog, inkl fästen och slangar</t>
  </si>
  <si>
    <t>2A.1.13</t>
  </si>
  <si>
    <t>Spridare  -  Grus</t>
  </si>
  <si>
    <t>2A.1.14</t>
  </si>
  <si>
    <t>Snöblad</t>
  </si>
  <si>
    <t>2A.1.15</t>
  </si>
  <si>
    <t>Pallgaffel</t>
  </si>
  <si>
    <t>2A.1.16</t>
  </si>
  <si>
    <t>Volymskopa</t>
  </si>
  <si>
    <t>2A.1.17</t>
  </si>
  <si>
    <t xml:space="preserve">Grusskopa  </t>
  </si>
  <si>
    <t>2A.1.18</t>
  </si>
  <si>
    <t>Slagklippare</t>
  </si>
  <si>
    <t>2A.1.19</t>
  </si>
  <si>
    <t>Klippaggregat</t>
  </si>
  <si>
    <t>Position
 2A.2</t>
  </si>
  <si>
    <t>Kompakttraktorer
30-40 hk</t>
  </si>
  <si>
    <t xml:space="preserve">Motor (hk): 30-40 
Drivmedel: Diesel / HVO
Drivtyp: 4WD 
Transmission: Hydrostatdrift
Styrning: Servostyrning 
Hytt med värme 
Huvudströmbrytare
Däckstyp: Turf däck   
Monterad brandsläckare
Radio                                              </t>
  </si>
  <si>
    <t>2A.2.1</t>
  </si>
  <si>
    <t>2A.2.2</t>
  </si>
  <si>
    <t>2A.2.3</t>
  </si>
  <si>
    <t>2A.2.4</t>
  </si>
  <si>
    <t>2A.2.5</t>
  </si>
  <si>
    <t>2A.2.6</t>
  </si>
  <si>
    <t>2A.2.7</t>
  </si>
  <si>
    <t>2A.2.8</t>
  </si>
  <si>
    <t>2A.2.9</t>
  </si>
  <si>
    <t>2A.2.10</t>
  </si>
  <si>
    <t>2A.2.11</t>
  </si>
  <si>
    <t>2A.2.12</t>
  </si>
  <si>
    <t>2A.2.13</t>
  </si>
  <si>
    <t>2A.2.14</t>
  </si>
  <si>
    <t>2A.2.15</t>
  </si>
  <si>
    <t>2A.2.16</t>
  </si>
  <si>
    <t>2A.2.17</t>
  </si>
  <si>
    <t>2A.2.18</t>
  </si>
  <si>
    <t>2A.2.19</t>
  </si>
  <si>
    <t>Position 
2A.3</t>
  </si>
  <si>
    <t>Kompakttraktorer
40-50 hk</t>
  </si>
  <si>
    <t xml:space="preserve">Motor (hk): 40-50
Drivmedel: Diesel / HVO
Drivtyp: 4WD                                                                        
Transmission: Hydrostatdrift
Styrning: Servostyrning
Hytt med värme 
Huvudströmbrytare
Däckstyp: Turf däck  
Monterad brandsläckare 
Radio                                              </t>
  </si>
  <si>
    <t>2A.3.1</t>
  </si>
  <si>
    <t>2A.3.2</t>
  </si>
  <si>
    <t>2A.3.3</t>
  </si>
  <si>
    <t>2A.3.4</t>
  </si>
  <si>
    <t>2A.3.5</t>
  </si>
  <si>
    <t>2A.3.6</t>
  </si>
  <si>
    <t>2A.3.7</t>
  </si>
  <si>
    <t>2A.3.8</t>
  </si>
  <si>
    <t>2A.3.9</t>
  </si>
  <si>
    <t>2A.3.10</t>
  </si>
  <si>
    <t>2A.3.11</t>
  </si>
  <si>
    <t>Justerbar hydrostat</t>
  </si>
  <si>
    <t>2A.3.12</t>
  </si>
  <si>
    <t>2A.3.13</t>
  </si>
  <si>
    <t>2A.3.14</t>
  </si>
  <si>
    <t>2A.3.15</t>
  </si>
  <si>
    <t>2A.3.16</t>
  </si>
  <si>
    <t>2A.3.17</t>
  </si>
  <si>
    <t>2A.3.18</t>
  </si>
  <si>
    <t>2A.3.19</t>
  </si>
  <si>
    <t>2A.3.20</t>
  </si>
  <si>
    <t>Position
 2A.4</t>
  </si>
  <si>
    <t>Kompakttraktorer
50-75 hk</t>
  </si>
  <si>
    <t xml:space="preserve">Motor (hk): 50-75
Drivmedel: Diesel / HVO
Drivtyp: 4WD                                                                        
Transmission: Hydrostatdrift
Styrning: Servostyrning
Hytt med värme 
Huvudströmbrytare
Däckstyp: Turf däck  
Monterad brandsläckare 
Radio                                              </t>
  </si>
  <si>
    <t>2A.4.1</t>
  </si>
  <si>
    <t>2A.4.2</t>
  </si>
  <si>
    <t>2A.4.3</t>
  </si>
  <si>
    <t>2A.4.4</t>
  </si>
  <si>
    <t>2A.4.5</t>
  </si>
  <si>
    <t>2A.4.6</t>
  </si>
  <si>
    <t>2A.4.7</t>
  </si>
  <si>
    <t>2A.4.8</t>
  </si>
  <si>
    <t>2A.4.9</t>
  </si>
  <si>
    <t>2A.4.10</t>
  </si>
  <si>
    <t>2A.4.11</t>
  </si>
  <si>
    <t>2A.4.12</t>
  </si>
  <si>
    <t>2A.4.13</t>
  </si>
  <si>
    <t>2A.4.14</t>
  </si>
  <si>
    <t>2A.4.15</t>
  </si>
  <si>
    <t>2A.4.16</t>
  </si>
  <si>
    <t>2A.4.17</t>
  </si>
  <si>
    <t>2A.4.18</t>
  </si>
  <si>
    <t>2A.4.19</t>
  </si>
  <si>
    <t>2A.4.20</t>
  </si>
  <si>
    <t>Antal/Viktning</t>
  </si>
  <si>
    <t>Total summa</t>
  </si>
  <si>
    <t>Pris per timme (h)</t>
  </si>
  <si>
    <t>Produktrelaterade tjänster</t>
  </si>
  <si>
    <t>Service, pris per timme (UHD 4.1.7)</t>
  </si>
  <si>
    <t>Reparation, pris per timme (utöver reparationer som följer av garanti) (UHD 4.1.7)</t>
  </si>
  <si>
    <t>Utbildning av förare/servicetekniker (UHD 4.1.5)</t>
  </si>
  <si>
    <t>Totalt anbudspris</t>
  </si>
  <si>
    <t>Ange rabattsats (%) som gäller vid köp av reservdelar och slitdelar för anbudsområdet:</t>
  </si>
  <si>
    <t>Summering</t>
  </si>
  <si>
    <t>Antal Kompletta Positioner</t>
  </si>
  <si>
    <t>Minst antal grundmaskiner</t>
  </si>
  <si>
    <t>Antal Tillbehör som offereras</t>
  </si>
  <si>
    <t>Min antal Positioner</t>
  </si>
  <si>
    <t>Max antal Postioner</t>
  </si>
  <si>
    <t>Antal Tillbehör som
 ej offereras</t>
  </si>
  <si>
    <t>Instruktioner</t>
  </si>
  <si>
    <t>Position</t>
  </si>
  <si>
    <t>Effekt</t>
  </si>
  <si>
    <t>Position 
2B.A1</t>
  </si>
  <si>
    <t>Traktorer 
65-80 hk
exkl. boost effekt</t>
  </si>
  <si>
    <t>2B.A1.1</t>
  </si>
  <si>
    <t>Lastare</t>
  </si>
  <si>
    <t>2B.A1.2</t>
  </si>
  <si>
    <t xml:space="preserve">Frontlyft med minst ett dubbelverkande uttag fram </t>
  </si>
  <si>
    <t>2B.A1.3</t>
  </si>
  <si>
    <t>2B.A1.4</t>
  </si>
  <si>
    <t xml:space="preserve">Snabbäxel </t>
  </si>
  <si>
    <t>2B.A1.5</t>
  </si>
  <si>
    <t>2B.A1.6</t>
  </si>
  <si>
    <t>2B.A1.7</t>
  </si>
  <si>
    <t>2B.A1.8</t>
  </si>
  <si>
    <t>Vikplog, inkl. fästen och slangar</t>
  </si>
  <si>
    <t>2B.A1.9</t>
  </si>
  <si>
    <t xml:space="preserve">Sandspridare </t>
  </si>
  <si>
    <t>2B.A1.10</t>
  </si>
  <si>
    <t>Planeringsskopa</t>
  </si>
  <si>
    <t>2B.A1.11</t>
  </si>
  <si>
    <t>2B.A1.12</t>
  </si>
  <si>
    <t>2B.A1.13</t>
  </si>
  <si>
    <t xml:space="preserve">Allroundskopa </t>
  </si>
  <si>
    <t>2B.A1.14</t>
  </si>
  <si>
    <t>Slagklippare - bakmonterad</t>
  </si>
  <si>
    <t>Position
2B.2A</t>
  </si>
  <si>
    <t>Traktorer
80-110 hk
Exkl. boost effekt
Mekanisk</t>
  </si>
  <si>
    <t>2B.2A.1</t>
  </si>
  <si>
    <t>2B.2A.2</t>
  </si>
  <si>
    <t>2B.2A.3</t>
  </si>
  <si>
    <t>2B.2A.4</t>
  </si>
  <si>
    <t xml:space="preserve">Snabbväxel </t>
  </si>
  <si>
    <t>2B.2A.5</t>
  </si>
  <si>
    <t>2B.2A.6</t>
  </si>
  <si>
    <t>Arbetsbelysning, LED, runt om</t>
  </si>
  <si>
    <t>2B.2A.7</t>
  </si>
  <si>
    <t>2B.2A.8</t>
  </si>
  <si>
    <t>2B.2A.9</t>
  </si>
  <si>
    <t>2B.2A.10</t>
  </si>
  <si>
    <t>2B.2A.11</t>
  </si>
  <si>
    <t xml:space="preserve">Volymskopa </t>
  </si>
  <si>
    <t>2B.2A.12</t>
  </si>
  <si>
    <t>2B.2A.13</t>
  </si>
  <si>
    <t>2B.2A.14</t>
  </si>
  <si>
    <t>Position    2B.3A</t>
  </si>
  <si>
    <t>Traktorer
80-110 hk
Exkl. boost effekt
Powershift / Semi-Powershift</t>
  </si>
  <si>
    <t>2B.3A.1</t>
  </si>
  <si>
    <t>2B.3A.2</t>
  </si>
  <si>
    <t>2B.3A.3</t>
  </si>
  <si>
    <t>2B.3A.4</t>
  </si>
  <si>
    <t>2B.3A.5</t>
  </si>
  <si>
    <t>2B.3A.6</t>
  </si>
  <si>
    <t>2B.3A.7</t>
  </si>
  <si>
    <t>2B.3A.8</t>
  </si>
  <si>
    <t>2B.3A.9</t>
  </si>
  <si>
    <t>2B.3A.10</t>
  </si>
  <si>
    <t>2B.3A.11</t>
  </si>
  <si>
    <t>2B.3A.12</t>
  </si>
  <si>
    <t>2B.3A.13</t>
  </si>
  <si>
    <t>Position    2B.4A</t>
  </si>
  <si>
    <t>Traktorer
80-110 hk
Exkl. boost effekt
Steglös</t>
  </si>
  <si>
    <t>2B.4A.1</t>
  </si>
  <si>
    <t>2B.4A.2</t>
  </si>
  <si>
    <t>2B.4A.3</t>
  </si>
  <si>
    <t>2B.4A.4</t>
  </si>
  <si>
    <t>2B.4A.5</t>
  </si>
  <si>
    <t>2B.4A.6</t>
  </si>
  <si>
    <t>2B.4A.7</t>
  </si>
  <si>
    <t>2B.4A.8</t>
  </si>
  <si>
    <t>2B.4A.9</t>
  </si>
  <si>
    <t>2B.4A.10</t>
  </si>
  <si>
    <t>2B.4A.11</t>
  </si>
  <si>
    <t>2B.4A.12</t>
  </si>
  <si>
    <t>2B.4A.13</t>
  </si>
  <si>
    <t>Position 2B.5A</t>
  </si>
  <si>
    <t>Traktorer 
110-130 hk
Exkl. boost effekt
Powershift / Semi-Powershift</t>
  </si>
  <si>
    <t>2B.5A.1</t>
  </si>
  <si>
    <t>2B.5A.2</t>
  </si>
  <si>
    <t>2B.5A.3</t>
  </si>
  <si>
    <t>2B.5A.4</t>
  </si>
  <si>
    <t>2B.5A.5</t>
  </si>
  <si>
    <t>2B.5A.6</t>
  </si>
  <si>
    <t>2B.5A.7</t>
  </si>
  <si>
    <t>2B.5A.8</t>
  </si>
  <si>
    <t>2B.5A.9</t>
  </si>
  <si>
    <t>2B.5A.10</t>
  </si>
  <si>
    <t>2B.5A.11</t>
  </si>
  <si>
    <t>2B.5A.12</t>
  </si>
  <si>
    <t>2B.5A.13</t>
  </si>
  <si>
    <t>Position 2B.6A</t>
  </si>
  <si>
    <t xml:space="preserve">Traktorer
110-130 hk
Exkl. boost effekt
Steglös
</t>
  </si>
  <si>
    <t>2B.6A.1</t>
  </si>
  <si>
    <t>2B.6A.2</t>
  </si>
  <si>
    <t>2B.6A.3</t>
  </si>
  <si>
    <t>2B.6A.4</t>
  </si>
  <si>
    <t>2B.6A.5</t>
  </si>
  <si>
    <t>2B.6A.6</t>
  </si>
  <si>
    <t>2B.6A.7</t>
  </si>
  <si>
    <t>2B.6A.8</t>
  </si>
  <si>
    <t>2B.6A.9</t>
  </si>
  <si>
    <t>2B.6A.10</t>
  </si>
  <si>
    <t>2B.6A.11</t>
  </si>
  <si>
    <t>2B.6A.12</t>
  </si>
  <si>
    <t>2B.6A.13</t>
  </si>
  <si>
    <t>Position 2B.7A</t>
  </si>
  <si>
    <t>Traktorer
130-150 hk
Exkl. boost effekt
Powershift / Semi-Powershift</t>
  </si>
  <si>
    <t>2B.7A.1</t>
  </si>
  <si>
    <t>2B.7A.2</t>
  </si>
  <si>
    <t>2B.7A.3</t>
  </si>
  <si>
    <t>2B.7A.4</t>
  </si>
  <si>
    <t>2B.7A.5</t>
  </si>
  <si>
    <t>2B.7A.6</t>
  </si>
  <si>
    <t>2B.7A.7</t>
  </si>
  <si>
    <t>2B.7A.8</t>
  </si>
  <si>
    <t>2B.7A.9</t>
  </si>
  <si>
    <t>2B.7A.10</t>
  </si>
  <si>
    <t>2B.7A.11</t>
  </si>
  <si>
    <t>2B.7A.12</t>
  </si>
  <si>
    <t>2B.7A.13</t>
  </si>
  <si>
    <t>Position 2B.8A</t>
  </si>
  <si>
    <t>Traktorer
130-150 hk
Exkl. boost effekt
Steglös</t>
  </si>
  <si>
    <t>2B.8A.1</t>
  </si>
  <si>
    <t>2B.8A.2</t>
  </si>
  <si>
    <t>2B.8A.3</t>
  </si>
  <si>
    <t>2B.8A.4</t>
  </si>
  <si>
    <t>2B.8A.5</t>
  </si>
  <si>
    <t>2B.8A.6</t>
  </si>
  <si>
    <t>2B.8A.7</t>
  </si>
  <si>
    <t>2B.8A.8</t>
  </si>
  <si>
    <t>2B.8A.9</t>
  </si>
  <si>
    <t>2B.8A.10</t>
  </si>
  <si>
    <t>2B.8A.11</t>
  </si>
  <si>
    <t>2B.8A.12</t>
  </si>
  <si>
    <t>2B.8A.13</t>
  </si>
  <si>
    <t>Traktorer
150-180 hk
Exkl. boost effekt
Powershift / Semi-Powershift</t>
  </si>
  <si>
    <t>Traktorer
150-180 hk
Exkl. boost effekt
Steglös</t>
  </si>
  <si>
    <t>Traktorer
180 + hk
Exkl. boost effekt
Powershift / Semi-Powershift</t>
  </si>
  <si>
    <t>Traktorer
180 + hk 
Exkl. boost effekt
Steglös</t>
  </si>
  <si>
    <t xml:space="preserve">Motor nettoeffekt mellan 65-80 hk exkl. boost effekt
Drivmedel: Diesel                                               
Drivtyp: 4WD
Transmission: Mekanisk                                     
Styrning: Servostyrning                                          
Hytt med värme                                                
Elektrisk batterifrånskiljare
Däckstyp: Lantbruksdäck                                   
Monterad brandsläckare
Radio                                         </t>
  </si>
  <si>
    <t>Väljarventil - omslag av hydrauliken mellan frontlyft och lastare</t>
  </si>
  <si>
    <t xml:space="preserve">Motor nettoeffekt mellan 80-110 hk exkl. boost effekt
Drivmedel: Diesel                                              
Drivtyp: 4WD  
Transmission: Mekansik                                                
Styrning: Servostyrning                                            
Hytt med värme                                                 
Elektrisk batterifrånskiljare
Däckstyp: Lantbruksdäck                                   
Monterad brandsläckare
Radio       </t>
  </si>
  <si>
    <t xml:space="preserve">Motor nettoeffekt mellan 80-110 hk exkl. boost effekt
Drivmedel: Diesel                                              
Drivtyp: 4WD                                                                         
Transmission: Powershift / Semi-Powershift                                                  
Styrning: Servostyrning                                            
Hytt med värme                                                 
Elektrisk batterifrånskiljare
Däckstyp: Lantbruksdäck                                  
Monterad brandsläckare
Radio       </t>
  </si>
  <si>
    <t xml:space="preserve">Motor nettoeffekt mellan 80-110 hk exkl. boost effekt
Drivmedel: Diesel                                              
Drivtyp: 4WD  
Transmission: Steglös                                                 
Styrning: Servostyrning                                            
Hytt med värme                                                 
Elektrisk batterifrånskiljare
Däckstyp: Lantbruksdäck                                  
Monterad brandsläckare
Radio       </t>
  </si>
  <si>
    <t xml:space="preserve">Motor nettoeffekt mellan 110-130 hk exkl. boost effekt
Drivmedel: Diesel                                                 
Drivtyp: 4WD  
Transmission: Powershift / Semi-Powershift                                                
Styrning: Servostyrning  
Hytt med värme                                                   
Elektrisk batterifrånskiljare
Däckstyp: Lantbruksdäck                                               
Monterad brandsläckare 
Radio       </t>
  </si>
  <si>
    <t xml:space="preserve">Motor nettoeffekt mellan 110-130 hk exkl. boost effekt
Drivmedel: Diesel                                                 
Drivtyp: 4WD                                                                        
Transmission: Steglös                                              
Styrning: Servostyrning                                                              
Hytt med värme                                                   
Elektrisk batterifrånskiljare
Däckstyp: Lantbruksdäck                                               
Monterad brandsläckare 
Radio       </t>
  </si>
  <si>
    <t xml:space="preserve">Motor nettoeffekt mellan 130-150 hk exkl. boost effekt
Drivmedel: Diesel
Drivtyp: 4WD                                                                      
Transmission: Powershift         
Styrning: Servostyrning
Hytt med värme
Elektrisk batterifrånskiljare
Däckstyp: Lantbruksdäck    
Monterad brandsläckare
Radio       </t>
  </si>
  <si>
    <t xml:space="preserve">Motor nettoeffekt mellan 130-150 hk exkl. boost effekt
Drivmedel: Diesel
Drivtyp: 4WD                                                                      
Transmission: Steglös            
Styrning: Servostyrning
Hytt med värme
Elektrisk batterifrånskiljare
Däckstyp: Lantbruksdäck    
Monterad brandsläckare
Radio       </t>
  </si>
  <si>
    <t xml:space="preserve">Motor nettoeffekt mellan 150-180 hk exkl. boost effekt
Drivmedel: Diesel
Drivtyp: 4WD                                                                  
Transmission: Powershift / Semi-Powershift       
Styrning: Servostyrning
Hytt med värme
Elektrisk batterifrånskiljare
Däckstyp: Lantbruksdäck    
Monterad brandsläckare
Radio       </t>
  </si>
  <si>
    <t xml:space="preserve">Motor nettoeffekt mellan 150-180 hk exkl. boost effekt
Drivmedel: Diesel
Drivtyp: 4WD                                                                  
Transmission: Steglös        
Styrning: Servostyrning
Hytt med värme
Elektrisk batterifrånskiljare
Däckstyp: Lantbruksdäck    
Monterad brandsläckare
Radio       </t>
  </si>
  <si>
    <t xml:space="preserve">Motor nettoeffekt 180+ hk exkl. boost effekt
Drivmedel: Diesel
Drivtyp: 4WD
Transmission: Powershift / Semi-Powershift         
Styrning: Servostyrning
Hytt med värme
Elektrisk batterifrånskiljare
Däckstyp: Lantbruksdäck    
Monterad brandsläckare
Radio       </t>
  </si>
  <si>
    <t xml:space="preserve">Motor nettoeffekt 180+ hk exkl. boost effekt
Drivmedel: Diesel
Drivtyp: 4WD                                                                    
Transmission: Steglös       
Styrning: Servostyrning
Hytt med värme
Elektrisk batterifrånskiljare
Däckstyp: Lantbruksdäck    
Monterad brandsläckare
Radio       </t>
  </si>
  <si>
    <t>Position 
2B.B1</t>
  </si>
  <si>
    <t>Position
2B.2B</t>
  </si>
  <si>
    <t>Position    2B.3B</t>
  </si>
  <si>
    <t>Position    2B.4B</t>
  </si>
  <si>
    <t>Position 2B.5B</t>
  </si>
  <si>
    <t>Position 2B.6B</t>
  </si>
  <si>
    <t>Position 2B.7B</t>
  </si>
  <si>
    <t>Position 2B.8B</t>
  </si>
  <si>
    <t>Position 2B.9A</t>
  </si>
  <si>
    <t>Position 2B.9B</t>
  </si>
  <si>
    <t>Position 2B.10A</t>
  </si>
  <si>
    <t>Position 2B.10B</t>
  </si>
  <si>
    <t>Position 2B.11A</t>
  </si>
  <si>
    <t>Position 2B.11B</t>
  </si>
  <si>
    <t>Position 2B.12A</t>
  </si>
  <si>
    <t>Position 2B.12B</t>
  </si>
  <si>
    <r>
      <t>Viktig information:</t>
    </r>
    <r>
      <rPr>
        <b/>
        <sz val="28"/>
        <color theme="1"/>
        <rFont val="Avenir Next LT Pro"/>
        <family val="2"/>
      </rPr>
      <t xml:space="preserve"> 
6 punkter att läsa igenom!</t>
    </r>
  </si>
  <si>
    <t>När texten är läst ändra status till läst</t>
  </si>
  <si>
    <t>2B.B1.1</t>
  </si>
  <si>
    <t>2B.B1.2</t>
  </si>
  <si>
    <t>2B.B1.3</t>
  </si>
  <si>
    <t>2B.B1.4</t>
  </si>
  <si>
    <t>2B.B1.5</t>
  </si>
  <si>
    <t>2B.B1.6</t>
  </si>
  <si>
    <t>2B.B1.7</t>
  </si>
  <si>
    <t>2B.B1.8</t>
  </si>
  <si>
    <t>2B.B1.9</t>
  </si>
  <si>
    <t>2B.B1.10</t>
  </si>
  <si>
    <t>2B.B1.11</t>
  </si>
  <si>
    <t>2B.B1.12</t>
  </si>
  <si>
    <t>2B.B1.13</t>
  </si>
  <si>
    <t>2B.B1.14</t>
  </si>
  <si>
    <t>2B.2B.1</t>
  </si>
  <si>
    <t>2B.2B.2</t>
  </si>
  <si>
    <t>2B.2B.3</t>
  </si>
  <si>
    <t>2B.2B.4</t>
  </si>
  <si>
    <t>2B.2B.5</t>
  </si>
  <si>
    <t>2B.2B.6</t>
  </si>
  <si>
    <t>2B.2B.7</t>
  </si>
  <si>
    <t>2B.2B.8</t>
  </si>
  <si>
    <t>2B.2B.9</t>
  </si>
  <si>
    <t>2B.2B.10</t>
  </si>
  <si>
    <t>2B.2B.11</t>
  </si>
  <si>
    <t>2B.2B.12</t>
  </si>
  <si>
    <t>2B.2B.13</t>
  </si>
  <si>
    <t>2B.2B.14</t>
  </si>
  <si>
    <t>2B.3B.1</t>
  </si>
  <si>
    <t>2B.3B.2</t>
  </si>
  <si>
    <t>2B.3B.3</t>
  </si>
  <si>
    <t>2B.3B.4</t>
  </si>
  <si>
    <t>2B.3B.5</t>
  </si>
  <si>
    <t>2B.3B.6</t>
  </si>
  <si>
    <t>2B.3B.7</t>
  </si>
  <si>
    <t>2B.3B.8</t>
  </si>
  <si>
    <t>2B.3B.9</t>
  </si>
  <si>
    <t>2B.3B.10</t>
  </si>
  <si>
    <t>2B.3B.11</t>
  </si>
  <si>
    <t>2B.3B.12</t>
  </si>
  <si>
    <t>2B.3B.13</t>
  </si>
  <si>
    <t>2B.4B.1</t>
  </si>
  <si>
    <t>2B.4B.2</t>
  </si>
  <si>
    <t>2B.4B.3</t>
  </si>
  <si>
    <t>2B.4B.4</t>
  </si>
  <si>
    <t>2B.4B.5</t>
  </si>
  <si>
    <t>2B.4B.6</t>
  </si>
  <si>
    <t>2B.4B.7</t>
  </si>
  <si>
    <t>2B.4B.8</t>
  </si>
  <si>
    <t>2B.4B.9</t>
  </si>
  <si>
    <t>2B.4B.10</t>
  </si>
  <si>
    <t>2B.4B.11</t>
  </si>
  <si>
    <t>2B.4B.12</t>
  </si>
  <si>
    <t>2B.4B.13</t>
  </si>
  <si>
    <t>2B.5B.1</t>
  </si>
  <si>
    <t>2B.5B.2</t>
  </si>
  <si>
    <t>2B.5B.3</t>
  </si>
  <si>
    <t>2B.5B.4</t>
  </si>
  <si>
    <t>2B.5B.5</t>
  </si>
  <si>
    <t>2B.5B.6</t>
  </si>
  <si>
    <t>2B.5B.7</t>
  </si>
  <si>
    <t>2B.5B.8</t>
  </si>
  <si>
    <t>2B.5B.9</t>
  </si>
  <si>
    <t>2B.5B.10</t>
  </si>
  <si>
    <t>2B.5B.11</t>
  </si>
  <si>
    <t>2B.5B.12</t>
  </si>
  <si>
    <t>2B.5B.13</t>
  </si>
  <si>
    <t>2B.6B.1</t>
  </si>
  <si>
    <t>2B.6B.2</t>
  </si>
  <si>
    <t>2B.6B.3</t>
  </si>
  <si>
    <t>2B.6B.4</t>
  </si>
  <si>
    <t>2B.6B.5</t>
  </si>
  <si>
    <t>2B.6B.6</t>
  </si>
  <si>
    <t>2B.6B.7</t>
  </si>
  <si>
    <t>2B.6B.8</t>
  </si>
  <si>
    <t>2B.6B.9</t>
  </si>
  <si>
    <t>2B.6B.10</t>
  </si>
  <si>
    <t>2B.6B.11</t>
  </si>
  <si>
    <t>2B.6B.12</t>
  </si>
  <si>
    <t>2B.6B.13</t>
  </si>
  <si>
    <t>2B.7B.1</t>
  </si>
  <si>
    <t>2B.7B.2</t>
  </si>
  <si>
    <t>2B.7B.3</t>
  </si>
  <si>
    <t>2B.7B.4</t>
  </si>
  <si>
    <t>2B.7B.5</t>
  </si>
  <si>
    <t>2B.7B.6</t>
  </si>
  <si>
    <t>2B.7B.7</t>
  </si>
  <si>
    <t>2B.7B.8</t>
  </si>
  <si>
    <t>2B.7B.9</t>
  </si>
  <si>
    <t>2B.7B.10</t>
  </si>
  <si>
    <t>2B.7B.11</t>
  </si>
  <si>
    <t>2B.7B.12</t>
  </si>
  <si>
    <t>2B.7B.13</t>
  </si>
  <si>
    <t>2B.8B.1</t>
  </si>
  <si>
    <t>2B.8B.2</t>
  </si>
  <si>
    <t>2B.8B.3</t>
  </si>
  <si>
    <t>2B.8B.4</t>
  </si>
  <si>
    <t>2B.8B.5</t>
  </si>
  <si>
    <t>2B.8B.6</t>
  </si>
  <si>
    <t>2B.8B.7</t>
  </si>
  <si>
    <t>2B.8B.8</t>
  </si>
  <si>
    <t>2B.8B.9</t>
  </si>
  <si>
    <t>2B.8B.10</t>
  </si>
  <si>
    <t>2B.8B.11</t>
  </si>
  <si>
    <t>2B.8B.12</t>
  </si>
  <si>
    <t>2B.8B.13</t>
  </si>
  <si>
    <t>2B.9B.1</t>
  </si>
  <si>
    <t>2B.9B.2</t>
  </si>
  <si>
    <t>2B.9B.3</t>
  </si>
  <si>
    <t>2B.9B.4</t>
  </si>
  <si>
    <t>2B.9B.5</t>
  </si>
  <si>
    <t>2B.9B.6</t>
  </si>
  <si>
    <t>2B.9B.7</t>
  </si>
  <si>
    <t>2B.9B.8</t>
  </si>
  <si>
    <t>2B.9B.9</t>
  </si>
  <si>
    <t>2B.9B.10</t>
  </si>
  <si>
    <t>2B.9B.11</t>
  </si>
  <si>
    <t>2B.9B.12</t>
  </si>
  <si>
    <t>2B.9B.13</t>
  </si>
  <si>
    <t>2B.10B.1</t>
  </si>
  <si>
    <t>2B.10B.2</t>
  </si>
  <si>
    <t>2B.10B.3</t>
  </si>
  <si>
    <t>2B.10B.4</t>
  </si>
  <si>
    <t>2B.10B.5</t>
  </si>
  <si>
    <t>2B.10B.6</t>
  </si>
  <si>
    <t>2B.10B.7</t>
  </si>
  <si>
    <t>2B.10B.8</t>
  </si>
  <si>
    <t>2B.10B.9</t>
  </si>
  <si>
    <t>2B.10B.10</t>
  </si>
  <si>
    <t>2B.10B.11</t>
  </si>
  <si>
    <t>2B.10B.12</t>
  </si>
  <si>
    <t>2B.10B.13</t>
  </si>
  <si>
    <t>2B.11B.1</t>
  </si>
  <si>
    <t>2B.11B.2</t>
  </si>
  <si>
    <t>2B.11B.3</t>
  </si>
  <si>
    <t>2B.11B.4</t>
  </si>
  <si>
    <t>2B.11B.5</t>
  </si>
  <si>
    <t>2B.11B.6</t>
  </si>
  <si>
    <t>2B.11B.7</t>
  </si>
  <si>
    <t>2B.11B.8</t>
  </si>
  <si>
    <t>2B.11B.9</t>
  </si>
  <si>
    <t>2B.11B.10</t>
  </si>
  <si>
    <t>2B.11B.11</t>
  </si>
  <si>
    <t>2B.11B.12</t>
  </si>
  <si>
    <t>2B.11B.13</t>
  </si>
  <si>
    <t>2B.12B.1</t>
  </si>
  <si>
    <t>2B.12B.2</t>
  </si>
  <si>
    <t>2B.12B.3</t>
  </si>
  <si>
    <t>2B.12B.4</t>
  </si>
  <si>
    <t>2B.12B.5</t>
  </si>
  <si>
    <t>2B.12B.6</t>
  </si>
  <si>
    <t>2B.12B.7</t>
  </si>
  <si>
    <t>2B.12B.8</t>
  </si>
  <si>
    <t>2B.12B.9</t>
  </si>
  <si>
    <t>2B.12B.10</t>
  </si>
  <si>
    <t>2B.12B.11</t>
  </si>
  <si>
    <t>2B.12B.12</t>
  </si>
  <si>
    <t>2B.12B.13</t>
  </si>
  <si>
    <t>2B.12A.1</t>
  </si>
  <si>
    <t>2B.12A.2</t>
  </si>
  <si>
    <t>2B.12A.3</t>
  </si>
  <si>
    <t>2B.12A.4</t>
  </si>
  <si>
    <t>2B.12A.5</t>
  </si>
  <si>
    <t>2B.12A.6</t>
  </si>
  <si>
    <t>2B.12A.7</t>
  </si>
  <si>
    <t>2B.12A.8</t>
  </si>
  <si>
    <t>2B.12A.9</t>
  </si>
  <si>
    <t>2B.12A.10</t>
  </si>
  <si>
    <t>2B.12A.11</t>
  </si>
  <si>
    <t>2B.12A.12</t>
  </si>
  <si>
    <t>2B.12A.13</t>
  </si>
  <si>
    <t>2B.11A.1</t>
  </si>
  <si>
    <t>2B.11A.2</t>
  </si>
  <si>
    <t>2B.11A.3</t>
  </si>
  <si>
    <t>2B.11A.4</t>
  </si>
  <si>
    <t>2B.11A.5</t>
  </si>
  <si>
    <t>2B.11A.6</t>
  </si>
  <si>
    <t>2B.11A.7</t>
  </si>
  <si>
    <t>2B.11A.8</t>
  </si>
  <si>
    <t>2B.11A.9</t>
  </si>
  <si>
    <t>2B.11A.10</t>
  </si>
  <si>
    <t>2B.11A.11</t>
  </si>
  <si>
    <t>2B.11A.12</t>
  </si>
  <si>
    <t>2B.11A.13</t>
  </si>
  <si>
    <t>2B.10A.1</t>
  </si>
  <si>
    <t>2B.10A.2</t>
  </si>
  <si>
    <t>2B.10A.3</t>
  </si>
  <si>
    <t>2B.10A.4</t>
  </si>
  <si>
    <t>2B.10A.5</t>
  </si>
  <si>
    <t>2B.10A.6</t>
  </si>
  <si>
    <t>2B.10A.7</t>
  </si>
  <si>
    <t>2B.10A.8</t>
  </si>
  <si>
    <t>2B.10A.9</t>
  </si>
  <si>
    <t>2B.10A.10</t>
  </si>
  <si>
    <t>2B.10A.11</t>
  </si>
  <si>
    <t>2B.10A.12</t>
  </si>
  <si>
    <t>2B.10A.13</t>
  </si>
  <si>
    <t>2B.9A.1</t>
  </si>
  <si>
    <t>2B.9A.2</t>
  </si>
  <si>
    <t>2B.9A.3</t>
  </si>
  <si>
    <t>2B.9A.4</t>
  </si>
  <si>
    <t>2B.9A.5</t>
  </si>
  <si>
    <t>2B.9A.6</t>
  </si>
  <si>
    <t>2B.9A.7</t>
  </si>
  <si>
    <t>2B.9A.8</t>
  </si>
  <si>
    <t>2B.9A.9</t>
  </si>
  <si>
    <t>2B.9A.10</t>
  </si>
  <si>
    <t>2B.9A.11</t>
  </si>
  <si>
    <t>2B.9A.12</t>
  </si>
  <si>
    <t>2B.9A.13</t>
  </si>
  <si>
    <t>CamRo</t>
  </si>
  <si>
    <t>SX25</t>
  </si>
  <si>
    <t>Shibaura SX25</t>
  </si>
  <si>
    <t>vent</t>
  </si>
  <si>
    <t xml:space="preserve">Väljarventil </t>
  </si>
  <si>
    <t>PA-115SH</t>
  </si>
  <si>
    <t>PA-120SH</t>
  </si>
  <si>
    <t>PTO fram</t>
  </si>
  <si>
    <t>FARMSL</t>
  </si>
  <si>
    <t>Luftstol</t>
  </si>
  <si>
    <t>Elj</t>
  </si>
  <si>
    <t>Elektrisk joystick</t>
  </si>
  <si>
    <t>elbat</t>
  </si>
  <si>
    <t>ZLAMP</t>
  </si>
  <si>
    <t>Rotella</t>
  </si>
  <si>
    <t>LED</t>
  </si>
  <si>
    <t>LED arbetsljus</t>
  </si>
  <si>
    <t>TERRASX25</t>
  </si>
  <si>
    <t>Industridäck</t>
  </si>
  <si>
    <t>LVP 140 P.olsson</t>
  </si>
  <si>
    <t>LSS 200 spridare P.olsson</t>
  </si>
  <si>
    <t>LB 140 snöblad P.olsson</t>
  </si>
  <si>
    <t>Spider</t>
  </si>
  <si>
    <t>Spider 1500 Närl</t>
  </si>
  <si>
    <t>frkl</t>
  </si>
  <si>
    <t>150cm klippaggregat</t>
  </si>
  <si>
    <t>VL26</t>
  </si>
  <si>
    <t>Gafflar SE</t>
  </si>
  <si>
    <t>Skopa</t>
  </si>
  <si>
    <t>SB36HC-AG</t>
  </si>
  <si>
    <t>Shibaura SB36HC</t>
  </si>
  <si>
    <t>BL15SL</t>
  </si>
  <si>
    <t>PTO Fram</t>
  </si>
  <si>
    <t>GEVSB36G</t>
  </si>
  <si>
    <t>std</t>
  </si>
  <si>
    <t>INDSB36</t>
  </si>
  <si>
    <t>Tillägg / mellanskillnad</t>
  </si>
  <si>
    <t>LVP 155 P.olsson</t>
  </si>
  <si>
    <t>LSS300 spridare P.olsson</t>
  </si>
  <si>
    <t>LB165 Snöblad</t>
  </si>
  <si>
    <t>Volymskopa 2000mm SE</t>
  </si>
  <si>
    <t>Skopa 1750mm SE</t>
  </si>
  <si>
    <t xml:space="preserve">XB 180 Super </t>
  </si>
  <si>
    <t>XB180</t>
  </si>
  <si>
    <t>SB47HC-AG</t>
  </si>
  <si>
    <t>Shibaura SB50hc</t>
  </si>
  <si>
    <t>3 lägen</t>
  </si>
  <si>
    <t>SB62HC-AG</t>
  </si>
  <si>
    <t>Shibaura SB62HC</t>
  </si>
  <si>
    <t>BL25SL</t>
  </si>
  <si>
    <t>ac</t>
  </si>
  <si>
    <t>AC, rekommenderas ej till en liten maskin som denna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</si>
</sst>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0.00_);_(&quot;kr&quot;* \(#,##0.00\);_(&quot;kr&quot;* &quot;-&quot;??_);_(@_)"/>
    <numFmt numFmtId="165" formatCode="_-* #,##0\ &quot;kr&quot;_-;\-* #,##0\ &quot;kr&quot;_-;_-* &quot;-&quot;??\ &quot;kr&quot;_-;_-@_-"/>
    <numFmt numFmtId="166" formatCode="_-* #,##0\ [$kr-41D]_-;\-* #,##0\ [$kr-41D]_-;_-* &quot;-&quot;??\ [$kr-41D]_-;_-@_-"/>
  </numFmts>
  <fonts count="33" x14ac:knownFonts="1">
    <font>
      <sz val="11"/>
      <color theme="1"/>
      <name val="Calibri"/>
      <family val="2"/>
      <scheme val="minor"/>
    </font>
    <font>
      <sz val="11"/>
      <color theme="1"/>
      <name val="Calibri"/>
      <family val="2"/>
      <scheme val="minor"/>
    </font>
    <font>
      <sz val="11"/>
      <color theme="1"/>
      <name val="Avenir Next LT Pro"/>
      <family val="2"/>
    </font>
    <font>
      <b/>
      <sz val="16"/>
      <color theme="1"/>
      <name val="Avenir Next LT Pro"/>
      <family val="2"/>
    </font>
    <font>
      <b/>
      <sz val="14"/>
      <color theme="1"/>
      <name val="Avenir Next LT Pro"/>
      <family val="2"/>
    </font>
    <font>
      <b/>
      <sz val="28"/>
      <color theme="1"/>
      <name val="Avenir Next LT Pro"/>
      <family val="2"/>
    </font>
    <font>
      <b/>
      <sz val="36"/>
      <color theme="1"/>
      <name val="Avenir Next LT Pro"/>
      <family val="2"/>
    </font>
    <font>
      <b/>
      <sz val="24"/>
      <color theme="1"/>
      <name val="Avenir Next LT Pro"/>
      <family val="2"/>
    </font>
    <font>
      <b/>
      <sz val="12"/>
      <color theme="1"/>
      <name val="Avenir Next LT Pro"/>
      <family val="2"/>
    </font>
    <font>
      <sz val="12"/>
      <color theme="1"/>
      <name val="Avenir Next LT Pro"/>
      <family val="2"/>
    </font>
    <font>
      <sz val="11"/>
      <name val="Avenir Next LT Pro"/>
      <family val="2"/>
    </font>
    <font>
      <i/>
      <sz val="12"/>
      <color theme="1"/>
      <name val="Avenir Next LT Pro"/>
      <family val="2"/>
    </font>
    <font>
      <sz val="14"/>
      <color theme="1"/>
      <name val="Avenir Next LT Pro"/>
      <family val="2"/>
    </font>
    <font>
      <sz val="10"/>
      <name val="Arial"/>
      <family val="2"/>
    </font>
    <font>
      <b/>
      <sz val="11"/>
      <color theme="1"/>
      <name val="Avenir Next LT Pro"/>
      <family val="2"/>
    </font>
    <font>
      <b/>
      <sz val="10"/>
      <color theme="1"/>
      <name val="Avenir Next LT Pro"/>
      <family val="2"/>
    </font>
    <font>
      <sz val="10"/>
      <color rgb="FF000000"/>
      <name val="Avenir Next LT Pro"/>
      <family val="2"/>
    </font>
    <font>
      <sz val="10"/>
      <color theme="1"/>
      <name val="Avenir Next LT Pro"/>
      <family val="2"/>
    </font>
    <font>
      <sz val="11"/>
      <color rgb="FF000000"/>
      <name val="Avenir Next LT Pro"/>
      <family val="2"/>
    </font>
    <font>
      <b/>
      <sz val="14"/>
      <color theme="0"/>
      <name val="Avenir Next LT Pro"/>
      <family val="2"/>
    </font>
    <font>
      <b/>
      <sz val="14"/>
      <color theme="0" tint="-0.14999847407452621"/>
      <name val="Avenir Next LT Pro"/>
      <family val="2"/>
    </font>
    <font>
      <sz val="10"/>
      <color theme="0"/>
      <name val="Avenir Next LT Pro"/>
      <family val="2"/>
    </font>
    <font>
      <sz val="8"/>
      <color theme="0"/>
      <name val="Avenir Next LT Pro"/>
      <family val="2"/>
    </font>
    <font>
      <b/>
      <sz val="10"/>
      <color theme="0" tint="-0.249977111117893"/>
      <name val="Avenir Next LT Pro"/>
      <family val="2"/>
    </font>
    <font>
      <b/>
      <sz val="10"/>
      <color theme="0"/>
      <name val="Avenir Next LT Pro"/>
      <family val="2"/>
    </font>
    <font>
      <sz val="8"/>
      <color theme="1"/>
      <name val="Avenir Next LT Pro"/>
      <family val="2"/>
    </font>
    <font>
      <b/>
      <sz val="10"/>
      <color theme="0" tint="-0.14999847407452621"/>
      <name val="Avenir Next LT Pro"/>
      <family val="2"/>
    </font>
    <font>
      <b/>
      <sz val="8"/>
      <color theme="1"/>
      <name val="Avenir Next LT Pro"/>
      <family val="2"/>
    </font>
    <font>
      <b/>
      <sz val="8"/>
      <color theme="0"/>
      <name val="Avenir Next LT Pro"/>
      <family val="2"/>
    </font>
    <font>
      <sz val="10"/>
      <name val="Avenir Next LT Pro"/>
      <family val="2"/>
    </font>
    <font>
      <sz val="6"/>
      <color theme="1"/>
      <name val="Avenir Next LT Pro"/>
      <family val="2"/>
    </font>
    <font>
      <b/>
      <sz val="16"/>
      <color theme="0" tint="-0.14999847407452621"/>
      <name val="Avenir Next LT Pro"/>
      <family val="2"/>
    </font>
    <font>
      <sz val="8"/>
      <name val="Calibri"/>
      <family val="2"/>
      <scheme val="minor"/>
    </font>
  </fonts>
  <fills count="12">
    <fill>
      <patternFill patternType="none"/>
    </fill>
    <fill>
      <patternFill patternType="gray125"/>
    </fill>
    <fill>
      <patternFill patternType="solid">
        <fgColor theme="9" tint="0.79998168889431442"/>
        <bgColor indexed="65"/>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1" tint="0.249977111117893"/>
        <bgColor indexed="64"/>
      </patternFill>
    </fill>
    <fill>
      <patternFill patternType="solid">
        <fgColor theme="1" tint="0.34998626667073579"/>
        <bgColor indexed="64"/>
      </patternFill>
    </fill>
    <fill>
      <patternFill patternType="solid">
        <fgColor theme="5" tint="0.59999389629810485"/>
        <bgColor indexed="64"/>
      </patternFill>
    </fill>
    <fill>
      <patternFill patternType="solid">
        <fgColor theme="9" tint="0.79998168889431442"/>
        <bgColor indexed="64"/>
      </patternFill>
    </fill>
  </fills>
  <borders count="4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auto="1"/>
      </right>
      <top style="thin">
        <color auto="1"/>
      </top>
      <bottom style="thin">
        <color auto="1"/>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style="medium">
        <color theme="0" tint="-0.499984740745262"/>
      </right>
      <top style="medium">
        <color theme="0" tint="-0.14993743705557422"/>
      </top>
      <bottom style="medium">
        <color theme="0" tint="-0.14996795556505021"/>
      </bottom>
      <diagonal/>
    </border>
    <border>
      <left style="medium">
        <color theme="0" tint="-0.499984740745262"/>
      </left>
      <right style="medium">
        <color theme="0" tint="-0.14996795556505021"/>
      </right>
      <top style="medium">
        <color theme="0" tint="-0.14996795556505021"/>
      </top>
      <bottom style="medium">
        <color theme="0" tint="-0.499984740745262"/>
      </bottom>
      <diagonal/>
    </border>
    <border>
      <left style="medium">
        <color theme="0" tint="-0.14996795556505021"/>
      </left>
      <right style="medium">
        <color theme="0" tint="-0.14996795556505021"/>
      </right>
      <top style="medium">
        <color theme="0" tint="-0.14996795556505021"/>
      </top>
      <bottom style="medium">
        <color theme="0" tint="-0.499984740745262"/>
      </bottom>
      <diagonal/>
    </border>
    <border>
      <left style="medium">
        <color theme="0" tint="-0.14996795556505021"/>
      </left>
      <right style="medium">
        <color theme="0" tint="-0.499984740745262"/>
      </right>
      <top style="medium">
        <color theme="0" tint="-0.14996795556505021"/>
      </top>
      <bottom style="medium">
        <color theme="0" tint="-0.499984740745262"/>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right style="thin">
        <color theme="0"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thin">
        <color auto="1"/>
      </left>
      <right/>
      <top/>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3" fillId="0" borderId="0"/>
  </cellStyleXfs>
  <cellXfs count="140">
    <xf numFmtId="0" fontId="0" fillId="0" borderId="0" xfId="0"/>
    <xf numFmtId="0" fontId="2" fillId="0" borderId="0" xfId="0" applyFont="1" applyAlignment="1">
      <alignment horizontal="center"/>
    </xf>
    <xf numFmtId="0" fontId="3" fillId="0" borderId="0" xfId="0" applyFont="1" applyAlignment="1">
      <alignment horizontal="left" vertical="center"/>
    </xf>
    <xf numFmtId="0" fontId="4" fillId="3" borderId="2" xfId="0" applyFont="1" applyFill="1" applyBorder="1" applyAlignment="1">
      <alignment horizontal="center" vertical="center"/>
    </xf>
    <xf numFmtId="0" fontId="5" fillId="0" borderId="0" xfId="0" applyFont="1" applyAlignment="1">
      <alignment horizontal="center" vertical="center" wrapText="1"/>
    </xf>
    <xf numFmtId="0" fontId="4" fillId="5" borderId="4" xfId="0" applyFont="1" applyFill="1" applyBorder="1" applyAlignment="1">
      <alignment horizontal="center"/>
    </xf>
    <xf numFmtId="0" fontId="4" fillId="5" borderId="5" xfId="0" applyFont="1" applyFill="1" applyBorder="1" applyAlignment="1">
      <alignment horizontal="left"/>
    </xf>
    <xf numFmtId="0" fontId="2" fillId="5" borderId="5" xfId="0" applyFont="1" applyFill="1" applyBorder="1" applyAlignment="1">
      <alignment horizontal="center"/>
    </xf>
    <xf numFmtId="0" fontId="4" fillId="5" borderId="5" xfId="0" applyFont="1" applyFill="1" applyBorder="1" applyAlignment="1">
      <alignment horizontal="center"/>
    </xf>
    <xf numFmtId="0" fontId="2" fillId="5" borderId="6" xfId="0" applyFont="1" applyFill="1" applyBorder="1" applyAlignment="1">
      <alignment horizontal="center"/>
    </xf>
    <xf numFmtId="0" fontId="3" fillId="0" borderId="0" xfId="0" applyFont="1" applyAlignment="1">
      <alignment horizontal="center" vertical="center" wrapText="1"/>
    </xf>
    <xf numFmtId="0" fontId="8" fillId="5" borderId="7" xfId="0" applyFont="1" applyFill="1" applyBorder="1" applyAlignment="1">
      <alignment horizontal="center"/>
    </xf>
    <xf numFmtId="0" fontId="8" fillId="5" borderId="0" xfId="0" applyFont="1" applyFill="1" applyAlignment="1">
      <alignment horizontal="left"/>
    </xf>
    <xf numFmtId="0" fontId="2" fillId="5" borderId="0" xfId="0" applyFont="1" applyFill="1" applyAlignment="1">
      <alignment horizontal="center"/>
    </xf>
    <xf numFmtId="0" fontId="9" fillId="5" borderId="0" xfId="0" applyFont="1" applyFill="1" applyAlignment="1">
      <alignment horizontal="center"/>
    </xf>
    <xf numFmtId="0" fontId="9" fillId="5" borderId="0" xfId="0" applyFont="1" applyFill="1" applyAlignment="1">
      <alignment horizontal="left"/>
    </xf>
    <xf numFmtId="0" fontId="2" fillId="5" borderId="3" xfId="0" applyFont="1" applyFill="1" applyBorder="1" applyAlignment="1">
      <alignment horizontal="center"/>
    </xf>
    <xf numFmtId="0" fontId="10" fillId="0" borderId="0" xfId="0" applyFont="1" applyAlignment="1">
      <alignment horizontal="left" wrapText="1"/>
    </xf>
    <xf numFmtId="0" fontId="9" fillId="5" borderId="7" xfId="0" applyFont="1" applyFill="1" applyBorder="1" applyAlignment="1">
      <alignment horizontal="center"/>
    </xf>
    <xf numFmtId="0" fontId="9" fillId="5" borderId="8" xfId="0" applyFont="1" applyFill="1" applyBorder="1" applyAlignment="1">
      <alignment horizontal="center"/>
    </xf>
    <xf numFmtId="0" fontId="9" fillId="5" borderId="9" xfId="0" applyFont="1" applyFill="1" applyBorder="1" applyAlignment="1">
      <alignment horizontal="left"/>
    </xf>
    <xf numFmtId="0" fontId="2" fillId="5" borderId="9" xfId="0" applyFont="1" applyFill="1" applyBorder="1" applyAlignment="1">
      <alignment horizontal="center"/>
    </xf>
    <xf numFmtId="0" fontId="9" fillId="5" borderId="9" xfId="0" applyFont="1" applyFill="1" applyBorder="1" applyAlignment="1">
      <alignment horizontal="center"/>
    </xf>
    <xf numFmtId="0" fontId="2" fillId="5" borderId="10" xfId="0" applyFont="1" applyFill="1" applyBorder="1" applyAlignment="1">
      <alignment horizontal="center"/>
    </xf>
    <xf numFmtId="0" fontId="7"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pplyProtection="1">
      <alignment vertical="center" wrapText="1"/>
      <protection hidden="1"/>
    </xf>
    <xf numFmtId="0" fontId="12" fillId="0" borderId="0" xfId="0" applyFont="1" applyAlignment="1">
      <alignment vertical="center"/>
    </xf>
    <xf numFmtId="0" fontId="9" fillId="0" borderId="0" xfId="0" applyFont="1" applyAlignment="1">
      <alignment vertical="center" wrapText="1"/>
    </xf>
    <xf numFmtId="0" fontId="2" fillId="0" borderId="0" xfId="0" applyFont="1" applyAlignment="1">
      <alignment vertical="center"/>
    </xf>
    <xf numFmtId="0" fontId="18" fillId="0" borderId="0" xfId="0" applyFont="1" applyAlignment="1">
      <alignment vertical="center"/>
    </xf>
    <xf numFmtId="0" fontId="15" fillId="7" borderId="0" xfId="0" applyFont="1" applyFill="1" applyAlignment="1" applyProtection="1">
      <alignment horizontal="center" vertical="center" wrapText="1"/>
      <protection hidden="1"/>
    </xf>
    <xf numFmtId="0" fontId="12" fillId="0" borderId="0" xfId="0" applyFont="1" applyAlignment="1">
      <alignment horizontal="left" vertical="center"/>
    </xf>
    <xf numFmtId="0" fontId="19" fillId="8" borderId="17" xfId="0" applyFont="1" applyFill="1" applyBorder="1" applyAlignment="1">
      <alignment horizontal="center" vertical="center" wrapText="1"/>
    </xf>
    <xf numFmtId="0" fontId="20" fillId="8" borderId="18" xfId="0" applyFont="1" applyFill="1" applyBorder="1" applyAlignment="1">
      <alignment horizontal="center" vertical="center" wrapText="1"/>
    </xf>
    <xf numFmtId="0" fontId="19" fillId="8" borderId="18" xfId="0" applyFont="1" applyFill="1" applyBorder="1" applyAlignment="1">
      <alignment horizontal="center" vertical="center" wrapText="1"/>
    </xf>
    <xf numFmtId="0" fontId="19" fillId="8" borderId="19" xfId="0" applyFont="1" applyFill="1" applyBorder="1" applyAlignment="1">
      <alignment horizontal="center" vertical="center" wrapText="1"/>
    </xf>
    <xf numFmtId="0" fontId="2" fillId="0" borderId="20" xfId="0" applyFont="1" applyBorder="1" applyAlignment="1">
      <alignment vertical="center"/>
    </xf>
    <xf numFmtId="0" fontId="14" fillId="0" borderId="0" xfId="0" applyFont="1" applyAlignment="1" applyProtection="1">
      <alignment horizontal="center" vertical="center" wrapText="1"/>
      <protection hidden="1"/>
    </xf>
    <xf numFmtId="0" fontId="2" fillId="0" borderId="0" xfId="3" applyFont="1" applyFill="1" applyBorder="1" applyAlignment="1" applyProtection="1">
      <alignment vertical="center"/>
    </xf>
    <xf numFmtId="0" fontId="2" fillId="0" borderId="0" xfId="3" applyFont="1" applyFill="1" applyBorder="1" applyAlignment="1" applyProtection="1">
      <alignment vertical="center" wrapText="1"/>
      <protection hidden="1"/>
    </xf>
    <xf numFmtId="165" fontId="14" fillId="0" borderId="0" xfId="1" applyNumberFormat="1" applyFont="1" applyFill="1" applyBorder="1" applyAlignment="1" applyProtection="1">
      <alignment vertical="center"/>
    </xf>
    <xf numFmtId="0" fontId="2" fillId="0" borderId="21" xfId="0" applyFont="1" applyBorder="1" applyAlignment="1">
      <alignment vertical="center"/>
    </xf>
    <xf numFmtId="0" fontId="12" fillId="0" borderId="20" xfId="0" applyFont="1" applyBorder="1" applyAlignment="1">
      <alignment vertical="center"/>
    </xf>
    <xf numFmtId="0" fontId="22" fillId="9" borderId="22" xfId="0" applyFont="1" applyFill="1" applyBorder="1" applyAlignment="1" applyProtection="1">
      <alignment horizontal="center" vertical="center" wrapText="1"/>
      <protection hidden="1"/>
    </xf>
    <xf numFmtId="0" fontId="22" fillId="9" borderId="23" xfId="0" applyFont="1" applyFill="1" applyBorder="1" applyAlignment="1" applyProtection="1">
      <alignment horizontal="center" vertical="center" wrapText="1"/>
      <protection hidden="1"/>
    </xf>
    <xf numFmtId="0" fontId="24" fillId="0" borderId="26" xfId="0" applyFont="1" applyBorder="1" applyAlignment="1">
      <alignment horizontal="center" vertical="center"/>
    </xf>
    <xf numFmtId="0" fontId="25" fillId="3" borderId="24" xfId="0" applyFont="1" applyFill="1" applyBorder="1" applyAlignment="1" applyProtection="1">
      <alignment horizontal="center" vertical="center" wrapText="1"/>
      <protection hidden="1"/>
    </xf>
    <xf numFmtId="0" fontId="15" fillId="3" borderId="25" xfId="0" applyFont="1" applyFill="1" applyBorder="1" applyAlignment="1" applyProtection="1">
      <alignment horizontal="center" vertical="center" wrapText="1"/>
      <protection hidden="1"/>
    </xf>
    <xf numFmtId="1" fontId="26" fillId="0" borderId="26" xfId="2" applyNumberFormat="1" applyFont="1" applyBorder="1" applyAlignment="1">
      <alignment horizontal="center" vertical="center"/>
    </xf>
    <xf numFmtId="0" fontId="8" fillId="3" borderId="23" xfId="0" applyFont="1" applyFill="1" applyBorder="1" applyAlignment="1" applyProtection="1">
      <alignment horizontal="center" vertical="center" wrapText="1"/>
      <protection hidden="1"/>
    </xf>
    <xf numFmtId="0" fontId="2" fillId="3" borderId="1" xfId="0" applyFont="1" applyFill="1" applyBorder="1" applyAlignment="1" applyProtection="1">
      <alignment horizontal="center" vertical="center" wrapText="1"/>
      <protection hidden="1"/>
    </xf>
    <xf numFmtId="0" fontId="8" fillId="5" borderId="1" xfId="3" applyFont="1" applyFill="1" applyBorder="1" applyAlignment="1" applyProtection="1">
      <alignment horizontal="center" vertical="center"/>
    </xf>
    <xf numFmtId="1" fontId="25" fillId="10" borderId="29" xfId="2" applyNumberFormat="1" applyFont="1" applyFill="1" applyBorder="1" applyAlignment="1">
      <alignment horizontal="center" vertical="center" wrapText="1"/>
    </xf>
    <xf numFmtId="0" fontId="25" fillId="3" borderId="27" xfId="0" applyFont="1" applyFill="1" applyBorder="1" applyAlignment="1" applyProtection="1">
      <alignment horizontal="center" vertical="center" wrapText="1"/>
      <protection hidden="1"/>
    </xf>
    <xf numFmtId="0" fontId="15" fillId="3" borderId="28" xfId="0" applyFont="1" applyFill="1" applyBorder="1" applyAlignment="1" applyProtection="1">
      <alignment horizontal="center" vertical="center" wrapText="1"/>
      <protection hidden="1"/>
    </xf>
    <xf numFmtId="0" fontId="25" fillId="3" borderId="29" xfId="0" applyFont="1" applyFill="1" applyBorder="1" applyAlignment="1" applyProtection="1">
      <alignment horizontal="center" vertical="center" wrapText="1"/>
      <protection hidden="1"/>
    </xf>
    <xf numFmtId="0" fontId="12" fillId="0" borderId="30" xfId="0" applyFont="1" applyBorder="1" applyAlignment="1">
      <alignment vertical="center"/>
    </xf>
    <xf numFmtId="0" fontId="3" fillId="0" borderId="31" xfId="0" applyFont="1" applyBorder="1" applyAlignment="1">
      <alignment horizontal="lef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0" xfId="0" applyFont="1" applyBorder="1" applyAlignment="1">
      <alignment vertical="center"/>
    </xf>
    <xf numFmtId="0" fontId="14" fillId="0" borderId="31" xfId="0" applyFont="1" applyBorder="1" applyAlignment="1" applyProtection="1">
      <alignment horizontal="center" vertical="center" wrapText="1"/>
      <protection hidden="1"/>
    </xf>
    <xf numFmtId="0" fontId="9" fillId="0" borderId="31" xfId="0" applyFont="1" applyBorder="1" applyAlignment="1">
      <alignment vertical="center" wrapText="1"/>
    </xf>
    <xf numFmtId="0" fontId="18" fillId="0" borderId="31" xfId="0" applyFont="1" applyBorder="1" applyAlignment="1">
      <alignment vertical="center"/>
    </xf>
    <xf numFmtId="0" fontId="2" fillId="0" borderId="31" xfId="3" applyFont="1" applyFill="1" applyBorder="1" applyAlignment="1" applyProtection="1">
      <alignment vertical="center"/>
    </xf>
    <xf numFmtId="0" fontId="2" fillId="0" borderId="31" xfId="3" applyFont="1" applyFill="1" applyBorder="1" applyAlignment="1" applyProtection="1">
      <alignment vertical="center" wrapText="1"/>
      <protection hidden="1"/>
    </xf>
    <xf numFmtId="165" fontId="14" fillId="0" borderId="31" xfId="1" applyNumberFormat="1" applyFont="1" applyFill="1" applyBorder="1" applyAlignment="1" applyProtection="1">
      <alignment vertical="center"/>
    </xf>
    <xf numFmtId="0" fontId="2" fillId="0" borderId="36" xfId="0" applyFont="1" applyBorder="1" applyAlignment="1">
      <alignment vertical="center"/>
    </xf>
    <xf numFmtId="0" fontId="2" fillId="0" borderId="37" xfId="0" applyFont="1" applyBorder="1" applyAlignment="1">
      <alignment vertical="center"/>
    </xf>
    <xf numFmtId="0" fontId="8" fillId="0" borderId="0" xfId="0" applyFont="1" applyAlignment="1">
      <alignment vertical="center"/>
    </xf>
    <xf numFmtId="0" fontId="8" fillId="0" borderId="36" xfId="0" applyFont="1" applyBorder="1" applyAlignment="1">
      <alignment vertical="center"/>
    </xf>
    <xf numFmtId="0" fontId="28" fillId="9" borderId="1" xfId="0" applyFont="1" applyFill="1" applyBorder="1" applyAlignment="1" applyProtection="1">
      <alignment horizontal="center" vertical="center" wrapText="1"/>
      <protection hidden="1"/>
    </xf>
    <xf numFmtId="0" fontId="28" fillId="9" borderId="1" xfId="4" applyFont="1" applyFill="1" applyBorder="1" applyAlignment="1" applyProtection="1">
      <alignment horizontal="center" vertical="center" wrapText="1"/>
      <protection hidden="1"/>
    </xf>
    <xf numFmtId="0" fontId="8" fillId="0" borderId="37" xfId="0" applyFont="1" applyBorder="1" applyAlignment="1">
      <alignment vertical="center"/>
    </xf>
    <xf numFmtId="0" fontId="17" fillId="0" borderId="0" xfId="0" applyFont="1" applyAlignment="1">
      <alignment vertical="center"/>
    </xf>
    <xf numFmtId="0" fontId="17" fillId="0" borderId="36" xfId="0" applyFont="1" applyBorder="1" applyAlignment="1">
      <alignment vertical="center"/>
    </xf>
    <xf numFmtId="0" fontId="8" fillId="3" borderId="1" xfId="0" applyFont="1" applyFill="1" applyBorder="1" applyAlignment="1" applyProtection="1">
      <alignment horizontal="center" vertical="center" wrapText="1"/>
      <protection hidden="1"/>
    </xf>
    <xf numFmtId="0" fontId="9" fillId="3" borderId="1" xfId="0" applyFont="1" applyFill="1" applyBorder="1" applyAlignment="1" applyProtection="1">
      <alignment horizontal="center" vertical="center" wrapText="1"/>
      <protection hidden="1"/>
    </xf>
    <xf numFmtId="0" fontId="29" fillId="3" borderId="1" xfId="0" applyFont="1" applyFill="1" applyBorder="1" applyAlignment="1" applyProtection="1">
      <alignment horizontal="left" vertical="center" wrapText="1"/>
      <protection hidden="1"/>
    </xf>
    <xf numFmtId="0" fontId="2" fillId="11" borderId="1" xfId="3" applyFont="1" applyFill="1" applyBorder="1" applyAlignment="1" applyProtection="1">
      <alignment vertical="center"/>
      <protection locked="0"/>
    </xf>
    <xf numFmtId="0" fontId="2" fillId="11" borderId="1" xfId="3" applyFont="1" applyFill="1" applyBorder="1" applyAlignment="1" applyProtection="1">
      <alignment vertical="center" wrapText="1"/>
      <protection locked="0" hidden="1"/>
    </xf>
    <xf numFmtId="166" fontId="2" fillId="11" borderId="1" xfId="1" applyNumberFormat="1" applyFont="1" applyFill="1" applyBorder="1" applyAlignment="1" applyProtection="1">
      <alignment vertical="center"/>
      <protection locked="0"/>
    </xf>
    <xf numFmtId="0" fontId="30" fillId="0" borderId="1" xfId="0" applyFont="1" applyBorder="1" applyAlignment="1">
      <alignment horizontal="center" vertical="center"/>
    </xf>
    <xf numFmtId="0" fontId="17" fillId="0" borderId="37" xfId="0" applyFont="1" applyBorder="1" applyAlignment="1">
      <alignment vertical="center"/>
    </xf>
    <xf numFmtId="0" fontId="17" fillId="0" borderId="0" xfId="0" applyFont="1" applyAlignment="1">
      <alignment horizontal="center"/>
    </xf>
    <xf numFmtId="0" fontId="2" fillId="0" borderId="0" xfId="0" applyFont="1" applyAlignment="1" applyProtection="1">
      <alignment vertical="center"/>
      <protection locked="0"/>
    </xf>
    <xf numFmtId="0" fontId="2" fillId="0" borderId="0" xfId="0" applyFont="1" applyAlignment="1">
      <alignment horizontal="center" vertical="center"/>
    </xf>
    <xf numFmtId="0" fontId="17" fillId="3" borderId="1" xfId="0" applyFont="1" applyFill="1" applyBorder="1" applyAlignment="1">
      <alignment horizontal="center" vertical="center" wrapText="1"/>
    </xf>
    <xf numFmtId="0" fontId="16" fillId="0" borderId="1" xfId="0" applyFont="1" applyBorder="1" applyAlignment="1">
      <alignment vertical="center"/>
    </xf>
    <xf numFmtId="0" fontId="14" fillId="7" borderId="0" xfId="0" applyFont="1" applyFill="1" applyAlignment="1" applyProtection="1">
      <alignment horizontal="center" vertical="center" wrapText="1"/>
      <protection hidden="1"/>
    </xf>
    <xf numFmtId="165" fontId="14" fillId="7" borderId="1" xfId="1" applyNumberFormat="1" applyFont="1" applyFill="1" applyBorder="1" applyAlignment="1" applyProtection="1">
      <alignment vertical="center"/>
    </xf>
    <xf numFmtId="0" fontId="2" fillId="0" borderId="39" xfId="0" applyFont="1" applyBorder="1" applyAlignment="1">
      <alignment vertical="center"/>
    </xf>
    <xf numFmtId="0" fontId="0" fillId="0" borderId="40" xfId="0" applyBorder="1"/>
    <xf numFmtId="0" fontId="2" fillId="0" borderId="41" xfId="0" applyFont="1" applyBorder="1" applyAlignment="1">
      <alignment vertical="center"/>
    </xf>
    <xf numFmtId="0" fontId="14" fillId="0" borderId="0" xfId="0" applyFont="1" applyAlignment="1">
      <alignment vertical="center"/>
    </xf>
    <xf numFmtId="0" fontId="28" fillId="9" borderId="42" xfId="0" applyFont="1" applyFill="1" applyBorder="1" applyAlignment="1" applyProtection="1">
      <alignment horizontal="center" vertical="center" wrapText="1"/>
      <protection hidden="1"/>
    </xf>
    <xf numFmtId="0" fontId="17" fillId="7" borderId="1" xfId="0" applyFont="1" applyFill="1" applyBorder="1" applyAlignment="1" applyProtection="1">
      <alignment vertical="center" wrapText="1"/>
      <protection hidden="1"/>
    </xf>
    <xf numFmtId="165" fontId="17" fillId="11" borderId="1" xfId="1" applyNumberFormat="1" applyFont="1" applyFill="1" applyBorder="1" applyAlignment="1" applyProtection="1">
      <alignment vertical="center"/>
      <protection locked="0"/>
    </xf>
    <xf numFmtId="0" fontId="16" fillId="0" borderId="0" xfId="0" applyFont="1" applyAlignment="1">
      <alignment vertical="center"/>
    </xf>
    <xf numFmtId="0" fontId="17" fillId="0" borderId="0" xfId="3" applyFont="1" applyFill="1" applyBorder="1" applyAlignment="1" applyProtection="1">
      <alignment vertical="center"/>
    </xf>
    <xf numFmtId="0" fontId="17" fillId="0" borderId="0" xfId="3" applyFont="1" applyFill="1" applyBorder="1" applyAlignment="1" applyProtection="1">
      <alignment vertical="center" wrapText="1"/>
      <protection hidden="1"/>
    </xf>
    <xf numFmtId="165" fontId="14" fillId="7" borderId="43" xfId="1" applyNumberFormat="1" applyFont="1" applyFill="1" applyBorder="1" applyAlignment="1" applyProtection="1">
      <alignment vertical="center"/>
    </xf>
    <xf numFmtId="0" fontId="14" fillId="6" borderId="44" xfId="0" applyFont="1" applyFill="1" applyBorder="1" applyAlignment="1">
      <alignment vertical="center"/>
    </xf>
    <xf numFmtId="165" fontId="14" fillId="7" borderId="45" xfId="1" applyNumberFormat="1" applyFont="1" applyFill="1" applyBorder="1" applyAlignment="1" applyProtection="1">
      <alignment vertical="center"/>
    </xf>
    <xf numFmtId="0" fontId="14" fillId="6" borderId="14" xfId="0" applyFont="1" applyFill="1" applyBorder="1" applyAlignment="1">
      <alignment horizontal="left" vertical="center"/>
    </xf>
    <xf numFmtId="0" fontId="14" fillId="6" borderId="15" xfId="0" applyFont="1" applyFill="1" applyBorder="1" applyAlignment="1">
      <alignment horizontal="left" vertical="center"/>
    </xf>
    <xf numFmtId="0" fontId="14" fillId="6" borderId="16" xfId="0" applyFont="1" applyFill="1" applyBorder="1" applyAlignment="1">
      <alignment horizontal="left" vertical="center"/>
    </xf>
    <xf numFmtId="9" fontId="17" fillId="11" borderId="16" xfId="2" applyFont="1" applyFill="1" applyBorder="1" applyAlignment="1" applyProtection="1">
      <alignment vertical="center"/>
      <protection locked="0"/>
    </xf>
    <xf numFmtId="0" fontId="3" fillId="0" borderId="2" xfId="0" applyFont="1" applyBorder="1" applyAlignment="1" applyProtection="1">
      <alignment horizontal="center" vertical="center" wrapText="1"/>
      <protection locked="0"/>
    </xf>
    <xf numFmtId="0" fontId="2" fillId="0" borderId="33" xfId="0" applyFont="1" applyBorder="1" applyAlignment="1">
      <alignment vertical="center"/>
    </xf>
    <xf numFmtId="0" fontId="14" fillId="0" borderId="34" xfId="0" applyFont="1" applyBorder="1" applyAlignment="1" applyProtection="1">
      <alignment horizontal="center" vertical="center" wrapText="1"/>
      <protection hidden="1"/>
    </xf>
    <xf numFmtId="0" fontId="9" fillId="0" borderId="34" xfId="0" applyFont="1" applyBorder="1" applyAlignment="1">
      <alignment vertical="center" wrapText="1"/>
    </xf>
    <xf numFmtId="0" fontId="18" fillId="0" borderId="34" xfId="0" applyFont="1" applyBorder="1" applyAlignment="1">
      <alignment vertical="center"/>
    </xf>
    <xf numFmtId="0" fontId="2" fillId="0" borderId="34" xfId="3" applyFont="1" applyFill="1" applyBorder="1" applyAlignment="1" applyProtection="1">
      <alignment vertical="center"/>
    </xf>
    <xf numFmtId="0" fontId="2" fillId="0" borderId="34" xfId="3" applyFont="1" applyFill="1" applyBorder="1" applyAlignment="1" applyProtection="1">
      <alignment vertical="center" wrapText="1"/>
      <protection hidden="1"/>
    </xf>
    <xf numFmtId="165" fontId="14" fillId="0" borderId="34" xfId="1" applyNumberFormat="1" applyFont="1" applyFill="1" applyBorder="1" applyAlignment="1" applyProtection="1">
      <alignment vertical="center"/>
    </xf>
    <xf numFmtId="0" fontId="2" fillId="0" borderId="34" xfId="0" applyFont="1" applyBorder="1" applyAlignment="1">
      <alignment vertical="center"/>
    </xf>
    <xf numFmtId="0" fontId="2" fillId="0" borderId="35" xfId="0" applyFont="1" applyBorder="1" applyAlignment="1">
      <alignment vertical="center"/>
    </xf>
    <xf numFmtId="0" fontId="4" fillId="4" borderId="46" xfId="3" applyFont="1" applyFill="1" applyBorder="1" applyAlignment="1" applyProtection="1">
      <alignment horizontal="center" vertical="center"/>
      <protection locked="0"/>
    </xf>
    <xf numFmtId="0" fontId="4" fillId="4" borderId="0" xfId="3" applyFont="1" applyFill="1" applyBorder="1" applyAlignment="1" applyProtection="1">
      <alignment horizontal="center" vertical="center"/>
      <protection locked="0"/>
    </xf>
    <xf numFmtId="0" fontId="9" fillId="5" borderId="11"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1" xfId="0" applyFont="1" applyFill="1" applyBorder="1" applyAlignment="1">
      <alignment horizontal="left" vertical="center" wrapText="1"/>
    </xf>
    <xf numFmtId="0" fontId="9" fillId="5" borderId="12" xfId="0" applyFont="1" applyFill="1" applyBorder="1" applyAlignment="1">
      <alignment horizontal="left" vertical="center"/>
    </xf>
    <xf numFmtId="0" fontId="9" fillId="5" borderId="13" xfId="0" applyFont="1" applyFill="1" applyBorder="1" applyAlignment="1">
      <alignment horizontal="left"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3" xfId="0" applyFont="1" applyBorder="1" applyAlignment="1">
      <alignment horizontal="center" vertical="center"/>
    </xf>
    <xf numFmtId="0" fontId="31" fillId="8" borderId="0" xfId="0" applyFont="1" applyFill="1" applyAlignment="1">
      <alignment horizontal="center" vertical="center" wrapText="1"/>
    </xf>
    <xf numFmtId="0" fontId="15" fillId="7" borderId="1" xfId="0" applyFont="1" applyFill="1" applyBorder="1" applyAlignment="1" applyProtection="1">
      <alignment horizontal="center" vertical="center" wrapText="1"/>
      <protection hidden="1"/>
    </xf>
    <xf numFmtId="0" fontId="27" fillId="0" borderId="38" xfId="0" applyFont="1" applyBorder="1" applyAlignment="1" applyProtection="1">
      <alignment horizontal="center" vertical="center" textRotation="90" wrapText="1"/>
      <protection hidden="1"/>
    </xf>
    <xf numFmtId="0" fontId="21" fillId="9" borderId="17" xfId="0" applyFont="1" applyFill="1" applyBorder="1" applyAlignment="1" applyProtection="1">
      <alignment horizontal="center" vertical="center" wrapText="1"/>
      <protection hidden="1"/>
    </xf>
    <xf numFmtId="0" fontId="21" fillId="9" borderId="18" xfId="0" applyFont="1" applyFill="1" applyBorder="1" applyAlignment="1" applyProtection="1">
      <alignment horizontal="center" vertical="center" wrapText="1"/>
      <protection hidden="1"/>
    </xf>
    <xf numFmtId="0" fontId="21" fillId="9" borderId="19" xfId="0" applyFont="1" applyFill="1" applyBorder="1" applyAlignment="1" applyProtection="1">
      <alignment horizontal="center" vertical="center" wrapText="1"/>
      <protection hidden="1"/>
    </xf>
    <xf numFmtId="1" fontId="23" fillId="0" borderId="24" xfId="2" applyNumberFormat="1" applyFont="1" applyBorder="1" applyAlignment="1">
      <alignment horizontal="center" vertical="center"/>
    </xf>
    <xf numFmtId="1" fontId="23" fillId="0" borderId="25" xfId="2" applyNumberFormat="1" applyFont="1" applyBorder="1" applyAlignment="1">
      <alignment horizontal="center" vertical="center"/>
    </xf>
    <xf numFmtId="1" fontId="27" fillId="0" borderId="27" xfId="2" applyNumberFormat="1" applyFont="1" applyFill="1" applyBorder="1" applyAlignment="1">
      <alignment horizontal="center" vertical="center" wrapText="1"/>
    </xf>
    <xf numFmtId="1" fontId="27" fillId="0" borderId="28" xfId="2" applyNumberFormat="1" applyFont="1" applyFill="1" applyBorder="1" applyAlignment="1">
      <alignment horizontal="center" vertical="center" wrapText="1"/>
    </xf>
  </cellXfs>
  <cellStyles count="5">
    <cellStyle name="20 % - Dekorfärg6" xfId="3" builtinId="50"/>
    <cellStyle name="Normal" xfId="0" builtinId="0"/>
    <cellStyle name="Normal 2" xfId="4" xr:uid="{B06DD94D-C942-4779-B8E7-1A4C4415EB67}"/>
    <cellStyle name="Procent" xfId="2" builtinId="5"/>
    <cellStyle name="Valuta" xfId="1" builtinId="4"/>
  </cellStyles>
  <dxfs count="62">
    <dxf>
      <font>
        <color theme="0"/>
      </font>
      <fill>
        <patternFill>
          <bgColor theme="5" tint="0.39994506668294322"/>
        </patternFill>
      </fill>
    </dxf>
    <dxf>
      <font>
        <color theme="0"/>
      </font>
      <fill>
        <patternFill>
          <bgColor theme="9" tint="-0.24994659260841701"/>
        </patternFill>
      </fill>
    </dxf>
    <dxf>
      <font>
        <color theme="5" tint="-0.499984740745262"/>
      </font>
      <fill>
        <patternFill>
          <bgColor theme="5" tint="0.59996337778862885"/>
        </patternFill>
      </fill>
    </dxf>
    <dxf>
      <font>
        <color theme="0" tint="-0.24994659260841701"/>
      </font>
    </dxf>
    <dxf>
      <font>
        <color theme="0"/>
      </font>
      <fill>
        <patternFill>
          <bgColor theme="9" tint="-0.24994659260841701"/>
        </patternFill>
      </fill>
    </dxf>
    <dxf>
      <font>
        <color theme="0"/>
      </font>
      <fill>
        <patternFill>
          <bgColor theme="9" tint="-0.24994659260841701"/>
        </patternFill>
      </fill>
    </dxf>
    <dxf>
      <font>
        <color theme="0" tint="-0.24994659260841701"/>
      </font>
    </dxf>
    <dxf>
      <font>
        <color theme="5" tint="-0.499984740745262"/>
      </font>
      <fill>
        <patternFill>
          <bgColor theme="5" tint="0.59996337778862885"/>
        </patternFill>
      </fill>
    </dxf>
    <dxf>
      <font>
        <color theme="0"/>
      </font>
      <fill>
        <patternFill>
          <bgColor theme="9" tint="-0.24994659260841701"/>
        </patternFill>
      </fill>
    </dxf>
    <dxf>
      <font>
        <color theme="0"/>
      </font>
      <fill>
        <patternFill>
          <bgColor theme="5" tint="0.39994506668294322"/>
        </patternFill>
      </fill>
    </dxf>
    <dxf>
      <font>
        <color theme="9"/>
      </font>
    </dxf>
    <dxf>
      <font>
        <color theme="0"/>
      </font>
      <fill>
        <patternFill>
          <bgColor theme="5" tint="0.39994506668294322"/>
        </patternFill>
      </fill>
    </dxf>
    <dxf>
      <font>
        <color theme="0"/>
      </font>
      <fill>
        <patternFill>
          <bgColor theme="9" tint="-0.24994659260841701"/>
        </patternFill>
      </fill>
    </dxf>
    <dxf>
      <font>
        <color theme="0" tint="-0.24994659260841701"/>
      </font>
    </dxf>
    <dxf>
      <font>
        <color theme="5" tint="-0.499984740745262"/>
      </font>
      <fill>
        <patternFill>
          <bgColor theme="5" tint="0.59996337778862885"/>
        </patternFill>
      </fill>
    </dxf>
    <dxf>
      <font>
        <color theme="0"/>
      </font>
      <fill>
        <patternFill>
          <bgColor theme="9" tint="-0.24994659260841701"/>
        </patternFill>
      </fill>
    </dxf>
    <dxf>
      <fill>
        <patternFill>
          <bgColor theme="5" tint="0.59996337778862885"/>
        </patternFill>
      </fill>
    </dxf>
    <dxf>
      <font>
        <color theme="0"/>
      </font>
      <fill>
        <patternFill>
          <bgColor theme="9" tint="-0.24994659260841701"/>
        </patternFill>
      </fill>
    </dxf>
    <dxf>
      <fill>
        <patternFill>
          <bgColor theme="9" tint="-0.24994659260841701"/>
        </patternFill>
      </fill>
    </dxf>
    <dxf>
      <font>
        <color theme="0"/>
      </font>
      <fill>
        <patternFill>
          <bgColor theme="9" tint="-0.24994659260841701"/>
        </patternFill>
      </fill>
    </dxf>
    <dxf>
      <font>
        <color theme="5" tint="-0.499984740745262"/>
      </font>
      <fill>
        <patternFill>
          <bgColor theme="5" tint="0.59996337778862885"/>
        </patternFill>
      </fill>
    </dxf>
    <dxf>
      <font>
        <color theme="0" tint="-0.24994659260841701"/>
      </font>
    </dxf>
    <dxf>
      <font>
        <color theme="0"/>
      </font>
      <fill>
        <patternFill>
          <bgColor theme="9" tint="-0.24994659260841701"/>
        </patternFill>
      </fill>
    </dxf>
    <dxf>
      <font>
        <color theme="0"/>
      </font>
      <fill>
        <patternFill>
          <bgColor theme="5" tint="0.39994506668294322"/>
        </patternFill>
      </fill>
    </dxf>
    <dxf>
      <fill>
        <patternFill>
          <bgColor theme="0" tint="-4.9989318521683403E-2"/>
        </patternFill>
      </fill>
    </dxf>
    <dxf>
      <font>
        <color theme="0"/>
      </font>
      <fill>
        <patternFill>
          <bgColor theme="9" tint="-0.24994659260841701"/>
        </patternFill>
      </fill>
    </dxf>
    <dxf>
      <fill>
        <patternFill>
          <bgColor theme="5" tint="0.59996337778862885"/>
        </patternFill>
      </fill>
    </dxf>
    <dxf>
      <font>
        <color rgb="FF9C0006"/>
      </font>
      <fill>
        <patternFill>
          <bgColor rgb="FFFFC7CE"/>
        </patternFill>
      </fill>
    </dxf>
    <dxf>
      <fill>
        <patternFill>
          <bgColor theme="0"/>
        </patternFill>
      </fill>
    </dxf>
    <dxf>
      <font>
        <color theme="0"/>
      </font>
      <fill>
        <patternFill>
          <bgColor theme="9" tint="-0.24994659260841701"/>
        </patternFill>
      </fill>
    </dxf>
    <dxf>
      <fill>
        <patternFill>
          <bgColor theme="5" tint="0.59996337778862885"/>
        </patternFill>
      </fill>
    </dxf>
    <dxf>
      <font>
        <color theme="0"/>
      </font>
      <fill>
        <patternFill>
          <bgColor theme="9" tint="-0.24994659260841701"/>
        </patternFill>
      </fill>
    </dxf>
    <dxf>
      <fill>
        <patternFill>
          <bgColor theme="9" tint="-0.24994659260841701"/>
        </patternFill>
      </fill>
    </dxf>
    <dxf>
      <font>
        <color theme="0"/>
      </font>
      <fill>
        <patternFill>
          <bgColor theme="9" tint="-0.24994659260841701"/>
        </patternFill>
      </fill>
    </dxf>
    <dxf>
      <font>
        <color theme="5" tint="-0.499984740745262"/>
      </font>
      <fill>
        <patternFill>
          <bgColor theme="5" tint="0.59996337778862885"/>
        </patternFill>
      </fill>
    </dxf>
    <dxf>
      <font>
        <color theme="0" tint="-0.24994659260841701"/>
      </font>
    </dxf>
    <dxf>
      <font>
        <color theme="0"/>
      </font>
      <fill>
        <patternFill>
          <bgColor theme="9" tint="-0.24994659260841701"/>
        </patternFill>
      </fill>
    </dxf>
    <dxf>
      <font>
        <color theme="0"/>
      </font>
      <fill>
        <patternFill>
          <bgColor theme="5" tint="0.39994506668294322"/>
        </patternFill>
      </fill>
    </dxf>
    <dxf>
      <font>
        <color theme="9"/>
      </font>
    </dxf>
    <dxf>
      <font>
        <color theme="0"/>
      </font>
      <fill>
        <patternFill>
          <bgColor theme="9" tint="-0.24994659260841701"/>
        </patternFill>
      </fill>
    </dxf>
    <dxf>
      <font>
        <color theme="5" tint="-0.499984740745262"/>
      </font>
      <fill>
        <patternFill>
          <bgColor theme="5" tint="0.59996337778862885"/>
        </patternFill>
      </fill>
    </dxf>
    <dxf>
      <font>
        <color theme="0" tint="-0.24994659260841701"/>
      </font>
    </dxf>
    <dxf>
      <font>
        <color theme="0"/>
      </font>
      <fill>
        <patternFill>
          <bgColor theme="9" tint="-0.24994659260841701"/>
        </patternFill>
      </fill>
    </dxf>
    <dxf>
      <font>
        <color theme="0"/>
      </font>
      <fill>
        <patternFill>
          <bgColor theme="5" tint="0.39994506668294322"/>
        </patternFill>
      </fill>
    </dxf>
    <dxf>
      <fill>
        <patternFill>
          <bgColor theme="5" tint="0.59996337778862885"/>
        </patternFill>
      </fill>
    </dxf>
    <dxf>
      <font>
        <color theme="0"/>
      </font>
      <fill>
        <patternFill>
          <bgColor theme="9" tint="-0.24994659260841701"/>
        </patternFill>
      </fill>
    </dxf>
    <dxf>
      <fill>
        <patternFill>
          <bgColor theme="9" tint="-0.24994659260841701"/>
        </patternFill>
      </fill>
    </dxf>
    <dxf>
      <font>
        <color theme="0"/>
      </font>
      <fill>
        <patternFill>
          <bgColor theme="9" tint="-0.24994659260841701"/>
        </patternFill>
      </fill>
    </dxf>
    <dxf>
      <font>
        <color theme="5" tint="-0.499984740745262"/>
      </font>
      <fill>
        <patternFill>
          <bgColor theme="5" tint="0.59996337778862885"/>
        </patternFill>
      </fill>
    </dxf>
    <dxf>
      <font>
        <color theme="0" tint="-0.24994659260841701"/>
      </font>
    </dxf>
    <dxf>
      <font>
        <color theme="0"/>
      </font>
      <fill>
        <patternFill>
          <bgColor theme="9" tint="-0.24994659260841701"/>
        </patternFill>
      </fill>
    </dxf>
    <dxf>
      <font>
        <color theme="0"/>
      </font>
      <fill>
        <patternFill>
          <bgColor theme="5" tint="0.39994506668294322"/>
        </patternFill>
      </fill>
    </dxf>
    <dxf>
      <fill>
        <patternFill>
          <bgColor theme="5" tint="0.59996337778862885"/>
        </patternFill>
      </fill>
    </dxf>
    <dxf>
      <font>
        <color theme="0"/>
      </font>
      <fill>
        <patternFill>
          <bgColor theme="9" tint="-0.24994659260841701"/>
        </patternFill>
      </fill>
    </dxf>
    <dxf>
      <fill>
        <patternFill>
          <bgColor theme="0" tint="-4.9989318521683403E-2"/>
        </patternFill>
      </fill>
    </dxf>
    <dxf>
      <font>
        <color rgb="FF9C0006"/>
      </font>
      <fill>
        <patternFill>
          <bgColor rgb="FFFFC7CE"/>
        </patternFill>
      </fill>
    </dxf>
    <dxf>
      <font>
        <color theme="0"/>
      </font>
      <fill>
        <patternFill>
          <bgColor theme="9" tint="-0.24994659260841701"/>
        </patternFill>
      </fill>
    </dxf>
    <dxf>
      <fill>
        <patternFill>
          <bgColor theme="0"/>
        </patternFill>
      </fill>
    </dxf>
    <dxf>
      <fill>
        <patternFill>
          <bgColor theme="5" tint="0.59996337778862885"/>
        </patternFill>
      </fill>
    </dxf>
    <dxf>
      <font>
        <color theme="0"/>
      </font>
      <fill>
        <patternFill>
          <bgColor theme="9" tint="-0.24994659260841701"/>
        </patternFill>
      </fill>
    </dxf>
    <dxf>
      <fill>
        <patternFill>
          <bgColor theme="9" tint="-0.24994659260841701"/>
        </patternFill>
      </fill>
    </dxf>
    <dxf>
      <font>
        <color theme="0"/>
      </font>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1955136</xdr:colOff>
      <xdr:row>0</xdr:row>
      <xdr:rowOff>55939</xdr:rowOff>
    </xdr:from>
    <xdr:to>
      <xdr:col>6</xdr:col>
      <xdr:colOff>1577425</xdr:colOff>
      <xdr:row>1</xdr:row>
      <xdr:rowOff>371929</xdr:rowOff>
    </xdr:to>
    <xdr:pic>
      <xdr:nvPicPr>
        <xdr:cNvPr id="2" name="Bildobjekt 2">
          <a:extLst>
            <a:ext uri="{FF2B5EF4-FFF2-40B4-BE49-F238E27FC236}">
              <a16:creationId xmlns:a16="http://schemas.microsoft.com/office/drawing/2014/main" id="{06F41422-C978-48AB-B165-01DEA85C3A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51186" y="55939"/>
          <a:ext cx="1574914" cy="9636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98535</xdr:colOff>
      <xdr:row>0</xdr:row>
      <xdr:rowOff>0</xdr:rowOff>
    </xdr:from>
    <xdr:to>
      <xdr:col>13</xdr:col>
      <xdr:colOff>1051035</xdr:colOff>
      <xdr:row>3</xdr:row>
      <xdr:rowOff>262822</xdr:rowOff>
    </xdr:to>
    <xdr:pic>
      <xdr:nvPicPr>
        <xdr:cNvPr id="2" name="Bildobjekt 3">
          <a:extLst>
            <a:ext uri="{FF2B5EF4-FFF2-40B4-BE49-F238E27FC236}">
              <a16:creationId xmlns:a16="http://schemas.microsoft.com/office/drawing/2014/main" id="{6B1DF78F-86FB-4542-83D1-A8CA000723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38060" y="0"/>
          <a:ext cx="952500" cy="562859"/>
        </a:xfrm>
        <a:prstGeom prst="rect">
          <a:avLst/>
        </a:prstGeom>
      </xdr:spPr>
    </xdr:pic>
    <xdr:clientData/>
  </xdr:twoCellAnchor>
  <xdr:oneCellAnchor>
    <xdr:from>
      <xdr:col>4</xdr:col>
      <xdr:colOff>13137</xdr:colOff>
      <xdr:row>9</xdr:row>
      <xdr:rowOff>39413</xdr:rowOff>
    </xdr:from>
    <xdr:ext cx="11068387" cy="1442770"/>
    <xdr:sp macro="" textlink="">
      <xdr:nvSpPr>
        <xdr:cNvPr id="3" name="TextBox 2">
          <a:extLst>
            <a:ext uri="{FF2B5EF4-FFF2-40B4-BE49-F238E27FC236}">
              <a16:creationId xmlns:a16="http://schemas.microsoft.com/office/drawing/2014/main" id="{545211DD-34A6-4280-A6B0-3F0045A9D026}"/>
            </a:ext>
          </a:extLst>
        </xdr:cNvPr>
        <xdr:cNvSpPr txBox="1"/>
      </xdr:nvSpPr>
      <xdr:spPr>
        <a:xfrm>
          <a:off x="203637" y="1572938"/>
          <a:ext cx="11068387" cy="1442770"/>
        </a:xfrm>
        <a:prstGeom prst="rect">
          <a:avLst/>
        </a:prstGeom>
        <a:solidFill>
          <a:schemeClr val="accent4">
            <a:lumMod val="20000"/>
            <a:lumOff val="80000"/>
          </a:schemeClr>
        </a:solidFill>
        <a:ln>
          <a:solidFill>
            <a:schemeClr val="tx1">
              <a:lumMod val="95000"/>
              <a:lumOff val="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200" b="1"/>
            <a:t>Vänligen observera nedan:</a:t>
          </a:r>
          <a:br>
            <a:rPr lang="en-GB" sz="1200"/>
          </a:br>
          <a:r>
            <a:rPr lang="en-GB" sz="1200" b="1"/>
            <a:t>Prissättning:</a:t>
          </a:r>
        </a:p>
        <a:p>
          <a:pPr algn="ctr"/>
          <a:r>
            <a:rPr lang="en-GB" sz="1000"/>
            <a:t>För de grundmaskiner som inte erbjuds kommer utvärderingspriset att fastställas  genom att lägga till ett belastningspris per </a:t>
          </a:r>
        </a:p>
        <a:p>
          <a:pPr algn="ctr"/>
          <a:r>
            <a:rPr lang="en-GB" sz="1000"/>
            <a:t>maskin, tillbehör eller redskap. </a:t>
          </a:r>
        </a:p>
        <a:p>
          <a:pPr algn="ctr"/>
          <a:endParaRPr lang="en-GB" sz="400"/>
        </a:p>
        <a:p>
          <a:pPr algn="ctr"/>
          <a:r>
            <a:rPr lang="en-GB" sz="1200" b="1"/>
            <a:t>Ange talet "1" för de tillbehör och redskap som redan ingår i grundmaskinen.</a:t>
          </a:r>
        </a:p>
        <a:p>
          <a:pPr algn="ctr"/>
          <a:endParaRPr lang="en-GB" sz="400"/>
        </a:p>
        <a:p>
          <a:pPr algn="ctr"/>
          <a:r>
            <a:rPr lang="en-GB" sz="1200" b="1"/>
            <a:t>Krav för Antagande av Anbud:</a:t>
          </a:r>
        </a:p>
        <a:p>
          <a:pPr algn="ctr"/>
          <a:r>
            <a:rPr lang="en-GB" sz="1000"/>
            <a:t>För att anbudet ska kunna godkännas måste </a:t>
          </a:r>
          <a:r>
            <a:rPr lang="en-GB" sz="1000" b="1"/>
            <a:t>minst 2 </a:t>
          </a:r>
          <a:r>
            <a:rPr lang="en-GB" sz="1000"/>
            <a:t>av de grundmaskiner som listas nedan erbjudas och uppfylla de specificerade kraven enligt Upphandlingsdokument 2.13.3.1</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13</xdr:col>
      <xdr:colOff>98535</xdr:colOff>
      <xdr:row>0</xdr:row>
      <xdr:rowOff>0</xdr:rowOff>
    </xdr:from>
    <xdr:to>
      <xdr:col>13</xdr:col>
      <xdr:colOff>1051035</xdr:colOff>
      <xdr:row>3</xdr:row>
      <xdr:rowOff>262822</xdr:rowOff>
    </xdr:to>
    <xdr:pic>
      <xdr:nvPicPr>
        <xdr:cNvPr id="2" name="Bildobjekt 3">
          <a:extLst>
            <a:ext uri="{FF2B5EF4-FFF2-40B4-BE49-F238E27FC236}">
              <a16:creationId xmlns:a16="http://schemas.microsoft.com/office/drawing/2014/main" id="{23FB4B2C-9CA8-4B95-826F-4F7C59968C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66635" y="0"/>
          <a:ext cx="952500" cy="562859"/>
        </a:xfrm>
        <a:prstGeom prst="rect">
          <a:avLst/>
        </a:prstGeom>
      </xdr:spPr>
    </xdr:pic>
    <xdr:clientData/>
  </xdr:twoCellAnchor>
  <xdr:oneCellAnchor>
    <xdr:from>
      <xdr:col>4</xdr:col>
      <xdr:colOff>13137</xdr:colOff>
      <xdr:row>9</xdr:row>
      <xdr:rowOff>39413</xdr:rowOff>
    </xdr:from>
    <xdr:ext cx="11068387" cy="1442770"/>
    <xdr:sp macro="" textlink="">
      <xdr:nvSpPr>
        <xdr:cNvPr id="3" name="TextBox 2">
          <a:extLst>
            <a:ext uri="{FF2B5EF4-FFF2-40B4-BE49-F238E27FC236}">
              <a16:creationId xmlns:a16="http://schemas.microsoft.com/office/drawing/2014/main" id="{FF7D5C7C-7623-4BA8-BBBA-64F1714228A9}"/>
            </a:ext>
          </a:extLst>
        </xdr:cNvPr>
        <xdr:cNvSpPr txBox="1"/>
      </xdr:nvSpPr>
      <xdr:spPr>
        <a:xfrm>
          <a:off x="203637" y="1572938"/>
          <a:ext cx="11068387" cy="1442770"/>
        </a:xfrm>
        <a:prstGeom prst="rect">
          <a:avLst/>
        </a:prstGeom>
        <a:solidFill>
          <a:schemeClr val="accent4">
            <a:lumMod val="20000"/>
            <a:lumOff val="80000"/>
          </a:schemeClr>
        </a:solidFill>
        <a:ln>
          <a:solidFill>
            <a:schemeClr val="tx1">
              <a:lumMod val="95000"/>
              <a:lumOff val="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200" b="1"/>
            <a:t>Vänligen observera nedan:</a:t>
          </a:r>
          <a:br>
            <a:rPr lang="en-GB" sz="1200"/>
          </a:br>
          <a:r>
            <a:rPr lang="en-GB" sz="1200" b="1"/>
            <a:t>Prissättning:</a:t>
          </a:r>
        </a:p>
        <a:p>
          <a:pPr algn="ctr"/>
          <a:r>
            <a:rPr lang="en-GB" sz="1000"/>
            <a:t>För de grundmaskiner som inte erbjuds kommer utvärderingspriset att fastställas  genom att lägga till ett belastningspris per </a:t>
          </a:r>
        </a:p>
        <a:p>
          <a:pPr algn="ctr"/>
          <a:r>
            <a:rPr lang="en-GB" sz="1000"/>
            <a:t>maskin, tillbehör eller redskap. </a:t>
          </a:r>
        </a:p>
        <a:p>
          <a:pPr algn="ctr"/>
          <a:endParaRPr lang="en-GB" sz="400"/>
        </a:p>
        <a:p>
          <a:pPr algn="ctr"/>
          <a:r>
            <a:rPr lang="en-GB" sz="1200" b="1"/>
            <a:t>Ange talet "1" för de tillbehör och redskap som redan ingår i grundmaskinen.</a:t>
          </a:r>
        </a:p>
        <a:p>
          <a:pPr algn="ctr"/>
          <a:endParaRPr lang="en-GB" sz="400"/>
        </a:p>
        <a:p>
          <a:pPr algn="ctr"/>
          <a:r>
            <a:rPr lang="en-GB" sz="1200" b="1"/>
            <a:t>Krav för Antagande av Anbud:</a:t>
          </a:r>
        </a:p>
        <a:p>
          <a:pPr algn="ctr"/>
          <a:r>
            <a:rPr lang="en-GB" sz="1000"/>
            <a:t>För att anbudet ska kunna godkännas måste </a:t>
          </a:r>
          <a:r>
            <a:rPr lang="en-GB" sz="1000" b="1"/>
            <a:t>minst 6 </a:t>
          </a:r>
          <a:r>
            <a:rPr lang="en-GB" sz="1000"/>
            <a:t>av de grundmaskiner som listas nedan erbjudas och uppfylla de specificerade kraven enligt Upphandlingsdokument 2.13.3.1</a:t>
          </a:r>
        </a:p>
      </xdr:txBody>
    </xdr:sp>
    <xdr:clientData/>
  </xdr:oneCellAnchor>
  <xdr:oneCellAnchor>
    <xdr:from>
      <xdr:col>15</xdr:col>
      <xdr:colOff>13137</xdr:colOff>
      <xdr:row>9</xdr:row>
      <xdr:rowOff>39413</xdr:rowOff>
    </xdr:from>
    <xdr:ext cx="11068387" cy="1442770"/>
    <xdr:sp macro="" textlink="">
      <xdr:nvSpPr>
        <xdr:cNvPr id="4" name="TextBox 3">
          <a:extLst>
            <a:ext uri="{FF2B5EF4-FFF2-40B4-BE49-F238E27FC236}">
              <a16:creationId xmlns:a16="http://schemas.microsoft.com/office/drawing/2014/main" id="{ADBB7547-EE95-473A-871A-75D707C128D4}"/>
            </a:ext>
          </a:extLst>
        </xdr:cNvPr>
        <xdr:cNvSpPr txBox="1"/>
      </xdr:nvSpPr>
      <xdr:spPr>
        <a:xfrm>
          <a:off x="13148112" y="1572938"/>
          <a:ext cx="11068387" cy="1442770"/>
        </a:xfrm>
        <a:prstGeom prst="rect">
          <a:avLst/>
        </a:prstGeom>
        <a:solidFill>
          <a:schemeClr val="accent4">
            <a:lumMod val="20000"/>
            <a:lumOff val="80000"/>
          </a:schemeClr>
        </a:solidFill>
        <a:ln>
          <a:solidFill>
            <a:schemeClr val="tx1">
              <a:lumMod val="95000"/>
              <a:lumOff val="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sv" sz="1100" b="1" i="0" u="dbl">
              <a:solidFill>
                <a:schemeClr val="tx1"/>
              </a:solidFill>
              <a:effectLst/>
              <a:latin typeface="+mn-lt"/>
              <a:ea typeface="+mn-ea"/>
              <a:cs typeface="+mn-cs"/>
            </a:rPr>
            <a:t>Vänligen observera</a:t>
          </a:r>
          <a:r>
            <a:rPr lang="sv" sz="1100" b="1" i="0" u="dbl" baseline="0">
              <a:solidFill>
                <a:schemeClr val="tx1"/>
              </a:solidFill>
              <a:effectLst/>
              <a:latin typeface="+mn-lt"/>
              <a:ea typeface="+mn-ea"/>
              <a:cs typeface="+mn-cs"/>
            </a:rPr>
            <a:t> nedan: </a:t>
          </a:r>
          <a:endParaRPr lang="en-SE" sz="1200">
            <a:effectLst/>
          </a:endParaRPr>
        </a:p>
        <a:p>
          <a:pPr algn="ctr"/>
          <a:r>
            <a:rPr lang="sv" sz="1100">
              <a:solidFill>
                <a:schemeClr val="tx1"/>
              </a:solidFill>
              <a:effectLst/>
              <a:latin typeface="+mn-lt"/>
              <a:ea typeface="+mn-ea"/>
              <a:cs typeface="+mn-cs"/>
            </a:rPr>
            <a:t>För att få offerera en maskin och</a:t>
          </a:r>
          <a:r>
            <a:rPr lang="sv" sz="1100" baseline="0">
              <a:solidFill>
                <a:schemeClr val="tx1"/>
              </a:solidFill>
              <a:effectLst/>
              <a:latin typeface="+mn-lt"/>
              <a:ea typeface="+mn-ea"/>
              <a:cs typeface="+mn-cs"/>
            </a:rPr>
            <a:t> tillbehör/redskap</a:t>
          </a:r>
          <a:r>
            <a:rPr lang="sv" sz="1100">
              <a:solidFill>
                <a:schemeClr val="tx1"/>
              </a:solidFill>
              <a:effectLst/>
              <a:latin typeface="+mn-lt"/>
              <a:ea typeface="+mn-ea"/>
              <a:cs typeface="+mn-cs"/>
            </a:rPr>
            <a:t> i nedan kolumner krävs det att att mostsvarande "A position" är offererad. </a:t>
          </a:r>
          <a:endParaRPr lang="en-SE" sz="1200">
            <a:effectLst/>
          </a:endParaRPr>
        </a:p>
        <a:p>
          <a:pPr algn="ctr"/>
          <a:r>
            <a:rPr lang="sv" sz="1100">
              <a:solidFill>
                <a:schemeClr val="tx1"/>
              </a:solidFill>
              <a:effectLst/>
              <a:latin typeface="+mn-lt"/>
              <a:ea typeface="+mn-ea"/>
              <a:cs typeface="+mn-cs"/>
            </a:rPr>
            <a:t>Offeras ingen maskin i nedan "B positioner" kommer det inte medföra ett belastningspris. </a:t>
          </a:r>
          <a:br>
            <a:rPr lang="sv" sz="1100">
              <a:solidFill>
                <a:schemeClr val="tx1"/>
              </a:solidFill>
              <a:effectLst/>
              <a:latin typeface="+mn-lt"/>
              <a:ea typeface="+mn-ea"/>
              <a:cs typeface="+mn-cs"/>
            </a:rPr>
          </a:br>
          <a:endParaRPr lang="en-SE" sz="1200">
            <a:effectLst/>
          </a:endParaRPr>
        </a:p>
        <a:p>
          <a:pPr algn="ctr"/>
          <a:r>
            <a:rPr lang="sv" sz="1100">
              <a:solidFill>
                <a:schemeClr val="tx1"/>
              </a:solidFill>
              <a:effectLst/>
              <a:latin typeface="+mn-lt"/>
              <a:ea typeface="+mn-ea"/>
              <a:cs typeface="+mn-cs"/>
            </a:rPr>
            <a:t>De</a:t>
          </a:r>
          <a:r>
            <a:rPr lang="sv" sz="1100" baseline="0">
              <a:solidFill>
                <a:schemeClr val="tx1"/>
              </a:solidFill>
              <a:effectLst/>
              <a:latin typeface="+mn-lt"/>
              <a:ea typeface="+mn-ea"/>
              <a:cs typeface="+mn-cs"/>
            </a:rPr>
            <a:t> maskiner som offereras i nedan "B positioner" kommer inte att utvärderas. </a:t>
          </a:r>
          <a:endParaRPr lang="en-SE" sz="1200">
            <a:effectLst/>
          </a:endParaRPr>
        </a:p>
      </xdr:txBody>
    </xdr:sp>
    <xdr:clientData/>
  </xdr:one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5B383-DB14-4CCA-8283-4AE516048B10}">
  <sheetPr codeName="Sheet1">
    <tabColor rgb="FFFFC000"/>
    <pageSetUpPr fitToPage="1"/>
  </sheetPr>
  <dimension ref="A1:R52"/>
  <sheetViews>
    <sheetView showGridLines="0" zoomScale="80" zoomScaleNormal="80" workbookViewId="0">
      <selection activeCell="J29" sqref="J29"/>
    </sheetView>
  </sheetViews>
  <sheetFormatPr defaultColWidth="9.26953125" defaultRowHeight="14.5" x14ac:dyDescent="0.35"/>
  <cols>
    <col min="1" max="1" width="13" style="1" customWidth="1"/>
    <col min="2" max="2" width="23.81640625" style="1" customWidth="1"/>
    <col min="3" max="3" width="32.81640625" style="1" customWidth="1"/>
    <col min="4" max="4" width="5" style="1" customWidth="1"/>
    <col min="5" max="5" width="24" style="1" customWidth="1"/>
    <col min="6" max="7" width="28" style="1" customWidth="1"/>
    <col min="8" max="8" width="21.81640625" style="1" customWidth="1"/>
    <col min="9" max="9" width="4.453125" style="1" customWidth="1"/>
    <col min="10" max="10" width="23.7265625" style="1" customWidth="1"/>
    <col min="11" max="19" width="9.26953125" style="1"/>
    <col min="20" max="20" width="39.453125" style="1" customWidth="1"/>
    <col min="21" max="16384" width="9.26953125" style="1"/>
  </cols>
  <sheetData>
    <row r="1" spans="1:18" ht="51" customHeight="1" x14ac:dyDescent="0.35">
      <c r="B1" s="2"/>
    </row>
    <row r="2" spans="1:18" ht="51" customHeight="1" x14ac:dyDescent="0.35"/>
    <row r="3" spans="1:18" ht="21" customHeight="1" x14ac:dyDescent="0.35">
      <c r="B3" s="2"/>
    </row>
    <row r="4" spans="1:18" ht="42.65" customHeight="1" x14ac:dyDescent="0.35">
      <c r="B4" s="3" t="s">
        <v>0</v>
      </c>
      <c r="C4" s="119" t="s">
        <v>558</v>
      </c>
      <c r="D4" s="120"/>
      <c r="E4" s="120"/>
      <c r="F4" s="120"/>
    </row>
    <row r="5" spans="1:18" ht="42.65" customHeight="1" x14ac:dyDescent="0.35">
      <c r="B5" s="127" t="s">
        <v>346</v>
      </c>
      <c r="C5" s="128"/>
      <c r="D5" s="128"/>
      <c r="E5" s="128"/>
      <c r="F5" s="128"/>
      <c r="G5" s="128"/>
      <c r="H5" s="128"/>
    </row>
    <row r="6" spans="1:18" ht="42.65" customHeight="1" x14ac:dyDescent="0.35">
      <c r="B6" s="128"/>
      <c r="C6" s="128"/>
      <c r="D6" s="128"/>
      <c r="E6" s="128"/>
      <c r="F6" s="128"/>
      <c r="G6" s="128"/>
      <c r="H6" s="128"/>
    </row>
    <row r="7" spans="1:18" ht="15.65" customHeight="1" thickBot="1" x14ac:dyDescent="0.4">
      <c r="B7" s="4"/>
      <c r="C7" s="4"/>
      <c r="D7" s="4"/>
      <c r="E7" s="4"/>
      <c r="F7" s="4"/>
      <c r="G7" s="4"/>
      <c r="H7" s="4"/>
    </row>
    <row r="8" spans="1:18" ht="20.149999999999999" customHeight="1" x14ac:dyDescent="0.4">
      <c r="A8" s="129" t="s">
        <v>1</v>
      </c>
      <c r="B8" s="5" t="s">
        <v>2</v>
      </c>
      <c r="C8" s="6" t="s">
        <v>3</v>
      </c>
      <c r="D8" s="7"/>
      <c r="E8" s="8" t="s">
        <v>2</v>
      </c>
      <c r="F8" s="6" t="s">
        <v>3</v>
      </c>
      <c r="G8" s="7"/>
      <c r="H8" s="9"/>
      <c r="J8" s="10"/>
    </row>
    <row r="9" spans="1:18" ht="20.149999999999999" customHeight="1" x14ac:dyDescent="0.35">
      <c r="A9" s="129"/>
      <c r="B9" s="18" t="s">
        <v>4</v>
      </c>
      <c r="C9" s="15" t="s">
        <v>5</v>
      </c>
      <c r="D9" s="13"/>
      <c r="E9" s="14" t="s">
        <v>6</v>
      </c>
      <c r="F9" s="15" t="s">
        <v>7</v>
      </c>
      <c r="G9" s="13"/>
      <c r="H9" s="16"/>
      <c r="J9" s="10"/>
    </row>
    <row r="10" spans="1:18" ht="20.149999999999999" customHeight="1" x14ac:dyDescent="0.35">
      <c r="A10" s="129"/>
      <c r="B10" s="18" t="s">
        <v>8</v>
      </c>
      <c r="C10" s="15" t="s">
        <v>9</v>
      </c>
      <c r="D10" s="13"/>
      <c r="E10" s="14" t="s">
        <v>10</v>
      </c>
      <c r="F10" s="15" t="s">
        <v>11</v>
      </c>
      <c r="G10" s="13"/>
      <c r="H10" s="16"/>
      <c r="J10" s="10"/>
      <c r="L10" s="17"/>
      <c r="M10" s="17"/>
      <c r="N10" s="17"/>
      <c r="O10" s="17"/>
      <c r="P10" s="17"/>
      <c r="Q10" s="17"/>
      <c r="R10" s="17"/>
    </row>
    <row r="11" spans="1:18" ht="20.149999999999999" customHeight="1" x14ac:dyDescent="0.35">
      <c r="A11" s="129"/>
      <c r="B11" s="18" t="s">
        <v>12</v>
      </c>
      <c r="C11" s="15" t="s">
        <v>13</v>
      </c>
      <c r="D11" s="13"/>
      <c r="E11" s="14" t="s">
        <v>14</v>
      </c>
      <c r="F11" s="15" t="s">
        <v>15</v>
      </c>
      <c r="G11" s="13"/>
      <c r="H11" s="16"/>
      <c r="J11" s="10"/>
    </row>
    <row r="12" spans="1:18" ht="8.15" customHeight="1" x14ac:dyDescent="0.35">
      <c r="A12" s="129"/>
      <c r="B12" s="18"/>
      <c r="C12" s="15"/>
      <c r="D12" s="13"/>
      <c r="E12" s="14"/>
      <c r="F12" s="15"/>
      <c r="G12" s="13"/>
      <c r="H12" s="16"/>
      <c r="J12" s="10"/>
    </row>
    <row r="13" spans="1:18" ht="20.149999999999999" customHeight="1" x14ac:dyDescent="0.35">
      <c r="A13" s="129"/>
      <c r="B13" s="11" t="s">
        <v>16</v>
      </c>
      <c r="C13" s="12" t="s">
        <v>17</v>
      </c>
      <c r="D13" s="13"/>
      <c r="E13" s="14" t="s">
        <v>18</v>
      </c>
      <c r="F13" s="15" t="s">
        <v>19</v>
      </c>
      <c r="G13" s="13"/>
      <c r="H13" s="16"/>
      <c r="J13" s="10"/>
    </row>
    <row r="14" spans="1:18" ht="20.149999999999999" customHeight="1" x14ac:dyDescent="0.35">
      <c r="A14" s="129"/>
      <c r="B14" s="11" t="s">
        <v>20</v>
      </c>
      <c r="C14" s="12" t="s">
        <v>21</v>
      </c>
      <c r="D14" s="13"/>
      <c r="E14" s="14" t="s">
        <v>22</v>
      </c>
      <c r="F14" s="15" t="s">
        <v>23</v>
      </c>
      <c r="G14" s="13"/>
      <c r="H14" s="16"/>
      <c r="J14" s="10"/>
    </row>
    <row r="15" spans="1:18" ht="20.149999999999999" customHeight="1" x14ac:dyDescent="0.35">
      <c r="A15" s="129"/>
      <c r="B15" s="18"/>
      <c r="C15" s="15"/>
      <c r="D15" s="13"/>
      <c r="E15" s="14" t="s">
        <v>24</v>
      </c>
      <c r="F15" s="15" t="s">
        <v>25</v>
      </c>
      <c r="G15" s="13"/>
      <c r="H15" s="16"/>
      <c r="J15" s="10"/>
    </row>
    <row r="16" spans="1:18" ht="8.15" customHeight="1" x14ac:dyDescent="0.35">
      <c r="A16" s="129"/>
      <c r="B16" s="18"/>
      <c r="C16" s="15"/>
      <c r="D16" s="13"/>
      <c r="E16" s="13"/>
      <c r="F16" s="13"/>
      <c r="G16" s="13"/>
      <c r="H16" s="16"/>
      <c r="J16" s="10"/>
    </row>
    <row r="17" spans="1:18" ht="20.149999999999999" customHeight="1" x14ac:dyDescent="0.35">
      <c r="A17" s="129"/>
      <c r="B17" s="18" t="s">
        <v>26</v>
      </c>
      <c r="C17" s="15" t="s">
        <v>27</v>
      </c>
      <c r="D17" s="13"/>
      <c r="E17" s="14">
        <v>6</v>
      </c>
      <c r="F17" s="15" t="s">
        <v>28</v>
      </c>
      <c r="G17" s="13"/>
      <c r="H17" s="16"/>
    </row>
    <row r="18" spans="1:18" ht="20.149999999999999" customHeight="1" x14ac:dyDescent="0.35">
      <c r="A18" s="129"/>
      <c r="B18" s="18" t="s">
        <v>29</v>
      </c>
      <c r="C18" s="15" t="s">
        <v>30</v>
      </c>
      <c r="D18" s="13"/>
      <c r="E18" s="14">
        <v>7</v>
      </c>
      <c r="F18" s="15" t="s">
        <v>31</v>
      </c>
      <c r="G18" s="13"/>
      <c r="H18" s="16"/>
    </row>
    <row r="19" spans="1:18" ht="20.149999999999999" customHeight="1" thickBot="1" x14ac:dyDescent="0.4">
      <c r="A19" s="129"/>
      <c r="B19" s="19"/>
      <c r="C19" s="20"/>
      <c r="D19" s="21"/>
      <c r="E19" s="22">
        <v>8</v>
      </c>
      <c r="F19" s="20" t="s">
        <v>32</v>
      </c>
      <c r="G19" s="21"/>
      <c r="H19" s="23"/>
      <c r="J19" s="10"/>
    </row>
    <row r="20" spans="1:18" ht="20.149999999999999" customHeight="1" thickBot="1" x14ac:dyDescent="0.4">
      <c r="J20" s="10" t="s">
        <v>33</v>
      </c>
    </row>
    <row r="21" spans="1:18" s="25" customFormat="1" ht="48" customHeight="1" thickBot="1" x14ac:dyDescent="0.4">
      <c r="A21" s="24" t="s">
        <v>34</v>
      </c>
      <c r="B21" s="124" t="s">
        <v>35</v>
      </c>
      <c r="C21" s="125"/>
      <c r="D21" s="125"/>
      <c r="E21" s="125"/>
      <c r="F21" s="125"/>
      <c r="G21" s="125"/>
      <c r="H21" s="126"/>
      <c r="J21" s="109" t="s">
        <v>33</v>
      </c>
      <c r="L21" s="121" t="s">
        <v>347</v>
      </c>
      <c r="M21" s="122"/>
      <c r="N21" s="123"/>
      <c r="O21" s="1"/>
      <c r="P21" s="1"/>
      <c r="Q21" s="1"/>
      <c r="R21" s="1"/>
    </row>
    <row r="22" spans="1:18" ht="20.149999999999999" customHeight="1" thickBot="1" x14ac:dyDescent="0.4">
      <c r="J22" s="10"/>
      <c r="L22" s="25"/>
      <c r="M22" s="25"/>
      <c r="N22" s="25"/>
      <c r="O22" s="25"/>
      <c r="P22" s="25"/>
    </row>
    <row r="23" spans="1:18" s="25" customFormat="1" ht="48" customHeight="1" thickBot="1" x14ac:dyDescent="0.4">
      <c r="A23" s="24" t="s">
        <v>36</v>
      </c>
      <c r="B23" s="124" t="s">
        <v>37</v>
      </c>
      <c r="C23" s="125"/>
      <c r="D23" s="125"/>
      <c r="E23" s="125"/>
      <c r="F23" s="125"/>
      <c r="G23" s="125"/>
      <c r="H23" s="126"/>
      <c r="J23" s="109" t="s">
        <v>33</v>
      </c>
    </row>
    <row r="24" spans="1:18" ht="20.149999999999999" customHeight="1" thickBot="1" x14ac:dyDescent="0.4">
      <c r="J24" s="10"/>
    </row>
    <row r="25" spans="1:18" s="25" customFormat="1" ht="48" customHeight="1" thickBot="1" x14ac:dyDescent="0.4">
      <c r="A25" s="24" t="s">
        <v>38</v>
      </c>
      <c r="B25" s="124" t="s">
        <v>39</v>
      </c>
      <c r="C25" s="125"/>
      <c r="D25" s="125"/>
      <c r="E25" s="125"/>
      <c r="F25" s="125"/>
      <c r="G25" s="125"/>
      <c r="H25" s="126"/>
      <c r="J25" s="109" t="s">
        <v>33</v>
      </c>
    </row>
    <row r="26" spans="1:18" ht="20.149999999999999" customHeight="1" thickBot="1" x14ac:dyDescent="0.4">
      <c r="J26" s="10"/>
    </row>
    <row r="27" spans="1:18" s="25" customFormat="1" ht="48" customHeight="1" thickBot="1" x14ac:dyDescent="0.4">
      <c r="A27" s="24" t="s">
        <v>40</v>
      </c>
      <c r="B27" s="124" t="s">
        <v>41</v>
      </c>
      <c r="C27" s="125"/>
      <c r="D27" s="125"/>
      <c r="E27" s="125"/>
      <c r="F27" s="125"/>
      <c r="G27" s="125"/>
      <c r="H27" s="126"/>
      <c r="J27" s="109" t="s">
        <v>33</v>
      </c>
    </row>
    <row r="28" spans="1:18" ht="20.149999999999999" customHeight="1" thickBot="1" x14ac:dyDescent="0.4">
      <c r="J28" s="10"/>
    </row>
    <row r="29" spans="1:18" s="25" customFormat="1" ht="48" customHeight="1" thickBot="1" x14ac:dyDescent="0.4">
      <c r="A29" s="24" t="s">
        <v>42</v>
      </c>
      <c r="B29" s="124" t="s">
        <v>43</v>
      </c>
      <c r="C29" s="125"/>
      <c r="D29" s="125"/>
      <c r="E29" s="125"/>
      <c r="F29" s="125"/>
      <c r="G29" s="125"/>
      <c r="H29" s="126"/>
      <c r="J29" s="109" t="s">
        <v>33</v>
      </c>
    </row>
    <row r="30" spans="1:18" ht="20.149999999999999" customHeight="1" x14ac:dyDescent="0.35">
      <c r="J30" s="10"/>
    </row>
    <row r="31" spans="1:18" ht="119.15" customHeight="1" x14ac:dyDescent="0.35"/>
    <row r="32" spans="1:18" ht="20.149999999999999" customHeight="1" x14ac:dyDescent="0.35">
      <c r="J32" s="10"/>
    </row>
    <row r="33" spans="1:10" s="25" customFormat="1" ht="62.5" customHeight="1" x14ac:dyDescent="0.35">
      <c r="A33" s="1"/>
      <c r="B33" s="1"/>
      <c r="C33" s="1"/>
      <c r="D33" s="1"/>
      <c r="E33" s="1"/>
      <c r="F33" s="1"/>
      <c r="G33" s="1"/>
      <c r="H33" s="1"/>
      <c r="I33" s="1"/>
      <c r="J33" s="1"/>
    </row>
    <row r="34" spans="1:10" ht="20.149999999999999" customHeight="1" x14ac:dyDescent="0.35"/>
    <row r="35" spans="1:10" ht="20.149999999999999" customHeight="1" x14ac:dyDescent="0.35"/>
    <row r="36" spans="1:10" ht="20.149999999999999" customHeight="1" x14ac:dyDescent="0.35"/>
    <row r="37" spans="1:10" ht="50.25" customHeight="1" x14ac:dyDescent="0.35"/>
    <row r="38" spans="1:10" ht="20.149999999999999" customHeight="1" x14ac:dyDescent="0.35"/>
    <row r="39" spans="1:10" ht="20.149999999999999" customHeight="1" x14ac:dyDescent="0.35"/>
    <row r="40" spans="1:10" ht="20.149999999999999" customHeight="1" x14ac:dyDescent="0.35"/>
    <row r="41" spans="1:10" ht="20.149999999999999" customHeight="1" x14ac:dyDescent="0.35"/>
    <row r="42" spans="1:10" ht="20.149999999999999" customHeight="1" x14ac:dyDescent="0.35"/>
    <row r="43" spans="1:10" ht="20.149999999999999" customHeight="1" x14ac:dyDescent="0.35"/>
    <row r="44" spans="1:10" ht="20.149999999999999" customHeight="1" x14ac:dyDescent="0.35"/>
    <row r="45" spans="1:10" ht="20.149999999999999" customHeight="1" x14ac:dyDescent="0.35">
      <c r="J45" s="10"/>
    </row>
    <row r="46" spans="1:10" ht="20.149999999999999" customHeight="1" x14ac:dyDescent="0.35">
      <c r="J46" s="10"/>
    </row>
    <row r="47" spans="1:10" ht="20.149999999999999" customHeight="1" x14ac:dyDescent="0.35">
      <c r="J47" s="10"/>
    </row>
    <row r="48" spans="1:10" ht="20.149999999999999" customHeight="1" x14ac:dyDescent="0.35">
      <c r="J48" s="10"/>
    </row>
    <row r="49" spans="10:10" ht="20.149999999999999" customHeight="1" x14ac:dyDescent="0.35">
      <c r="J49" s="10"/>
    </row>
    <row r="50" spans="10:10" ht="20.149999999999999" customHeight="1" x14ac:dyDescent="0.35">
      <c r="J50" s="10"/>
    </row>
    <row r="51" spans="10:10" ht="20.149999999999999" customHeight="1" x14ac:dyDescent="0.35">
      <c r="J51" s="10"/>
    </row>
    <row r="52" spans="10:10" ht="20.149999999999999" customHeight="1" x14ac:dyDescent="0.35">
      <c r="J52" s="10"/>
    </row>
  </sheetData>
  <sheetProtection algorithmName="SHA-512" hashValue="lyLkU2A7DNu3IHazU95q8YTs0BqO+HTxqcHDMc6ArUkvfL4q5lps8vysdr3YtNL6gTkCBGveSngV2abbMTBUZA==" saltValue="v4T0ojktkjjRHuKZQrYGVQ==" spinCount="100000" sheet="1" objects="1" scenarios="1"/>
  <mergeCells count="9">
    <mergeCell ref="C4:F4"/>
    <mergeCell ref="L21:N21"/>
    <mergeCell ref="B29:H29"/>
    <mergeCell ref="B5:H6"/>
    <mergeCell ref="A8:A19"/>
    <mergeCell ref="B21:H21"/>
    <mergeCell ref="B23:H23"/>
    <mergeCell ref="B25:H25"/>
    <mergeCell ref="B27:H27"/>
  </mergeCells>
  <conditionalFormatting sqref="J21:J30 J32">
    <cfRule type="expression" dxfId="61" priority="5">
      <formula>$J21="Ej läst"</formula>
    </cfRule>
  </conditionalFormatting>
  <dataValidations count="1">
    <dataValidation type="list" allowBlank="1" showInputMessage="1" showErrorMessage="1" sqref="J21 J29 J23 J25 J27" xr:uid="{1AAC7E9E-026B-4442-B8D9-BDD034F5944B}">
      <formula1>"Ej läst, Läst"</formula1>
    </dataValidation>
  </dataValidations>
  <pageMargins left="0.25" right="0.25" top="0.75" bottom="0.75" header="0.3" footer="0.3"/>
  <pageSetup paperSize="9" scale="61"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EB3C1-7899-4729-9117-9C3D5183152F}">
  <sheetPr codeName="wTemplate7">
    <pageSetUpPr fitToPage="1"/>
  </sheetPr>
  <dimension ref="A1:AK142"/>
  <sheetViews>
    <sheetView showGridLines="0" tabSelected="1" showWhiteSpace="0" topLeftCell="C1" zoomScale="80" zoomScaleNormal="80" zoomScalePageLayoutView="130" workbookViewId="0">
      <pane ySplit="7" topLeftCell="A19" activePane="bottomLeft" state="frozen"/>
      <selection activeCell="B5" sqref="B5:H6"/>
      <selection pane="bottomLeft" activeCell="J27" sqref="J27"/>
    </sheetView>
  </sheetViews>
  <sheetFormatPr defaultColWidth="8.7265625" defaultRowHeight="15.5" outlineLevelCol="1" x14ac:dyDescent="0.35"/>
  <cols>
    <col min="1" max="2" width="3.81640625" style="29" hidden="1" customWidth="1"/>
    <col min="3" max="4" width="1.453125" style="29" customWidth="1"/>
    <col min="5" max="5" width="27.453125" style="29" customWidth="1"/>
    <col min="6" max="6" width="10.1796875" style="28" customWidth="1"/>
    <col min="7" max="7" width="43" style="29" customWidth="1"/>
    <col min="8" max="8" width="21.453125" style="29" customWidth="1"/>
    <col min="9" max="9" width="36.7265625" style="29" customWidth="1"/>
    <col min="10" max="10" width="20.81640625" style="29" customWidth="1"/>
    <col min="11" max="11" width="1.453125" style="29" customWidth="1"/>
    <col min="12" max="12" width="21.54296875" style="29" customWidth="1"/>
    <col min="13" max="13" width="2.81640625" style="29" customWidth="1"/>
    <col min="14" max="14" width="23.54296875" style="29" customWidth="1"/>
    <col min="15" max="15" width="25.453125" style="29" customWidth="1"/>
    <col min="16" max="22" width="8.7265625" style="29" customWidth="1"/>
    <col min="23" max="28" width="8.7265625" style="29"/>
    <col min="29" max="29" width="30.26953125" style="29" hidden="1" customWidth="1" outlineLevel="1"/>
    <col min="30" max="30" width="8.7265625" style="29" hidden="1" customWidth="1" outlineLevel="1"/>
    <col min="31" max="31" width="24.1796875" style="29" hidden="1" customWidth="1" outlineLevel="1"/>
    <col min="32" max="32" width="8.7265625" style="29" hidden="1" customWidth="1" outlineLevel="1"/>
    <col min="33" max="33" width="23.453125" style="29" hidden="1" customWidth="1" outlineLevel="1"/>
    <col min="34" max="36" width="8.7265625" style="29" hidden="1" customWidth="1" outlineLevel="1"/>
    <col min="37" max="37" width="8.7265625" style="29" collapsed="1"/>
    <col min="38" max="16384" width="8.7265625" style="29"/>
  </cols>
  <sheetData>
    <row r="1" spans="3:32" s="27" customFormat="1" ht="3.75" customHeight="1" thickBot="1" x14ac:dyDescent="0.4">
      <c r="C1" s="26"/>
      <c r="D1" s="26"/>
      <c r="E1" s="130" t="s">
        <v>170</v>
      </c>
      <c r="F1" s="130"/>
      <c r="G1" s="130"/>
      <c r="H1" s="130"/>
      <c r="I1" s="130"/>
      <c r="J1" s="130"/>
      <c r="K1" s="130"/>
      <c r="L1" s="130"/>
      <c r="M1"/>
      <c r="N1"/>
      <c r="O1" s="29"/>
      <c r="P1" s="29"/>
      <c r="Q1" s="29"/>
      <c r="R1" s="32"/>
    </row>
    <row r="2" spans="3:32" s="27" customFormat="1" ht="15.75" customHeight="1" x14ac:dyDescent="0.35">
      <c r="D2" s="33"/>
      <c r="E2" s="130"/>
      <c r="F2" s="130"/>
      <c r="G2" s="130"/>
      <c r="H2" s="130"/>
      <c r="I2" s="130"/>
      <c r="J2" s="130"/>
      <c r="K2" s="130"/>
      <c r="L2" s="130"/>
      <c r="M2" s="36"/>
      <c r="N2" s="29"/>
      <c r="O2" s="29"/>
      <c r="P2" s="29"/>
      <c r="Q2" s="29"/>
      <c r="R2" s="32"/>
    </row>
    <row r="3" spans="3:32" s="27" customFormat="1" ht="3.75" customHeight="1" thickBot="1" x14ac:dyDescent="0.4">
      <c r="D3" s="37"/>
      <c r="E3" s="38"/>
      <c r="F3" s="28"/>
      <c r="G3" s="30"/>
      <c r="H3" s="39"/>
      <c r="I3" s="40"/>
      <c r="J3" s="41"/>
      <c r="K3" s="29"/>
      <c r="L3" s="29"/>
      <c r="M3" s="42"/>
      <c r="N3" s="29"/>
      <c r="O3" s="29"/>
      <c r="P3" s="29"/>
      <c r="Q3" s="29"/>
      <c r="R3" s="32"/>
    </row>
    <row r="4" spans="3:32" s="27" customFormat="1" ht="27.75" customHeight="1" thickBot="1" x14ac:dyDescent="0.4">
      <c r="D4" s="43"/>
      <c r="E4" s="133" t="s">
        <v>171</v>
      </c>
      <c r="F4" s="134"/>
      <c r="G4" s="135"/>
      <c r="H4" s="133" t="s">
        <v>53</v>
      </c>
      <c r="I4" s="135"/>
      <c r="J4" s="44" t="s">
        <v>164</v>
      </c>
      <c r="L4" s="45" t="s">
        <v>172</v>
      </c>
      <c r="M4" s="42"/>
      <c r="N4"/>
      <c r="Q4"/>
      <c r="R4"/>
    </row>
    <row r="5" spans="3:32" s="27" customFormat="1" ht="20.25" customHeight="1" thickBot="1" x14ac:dyDescent="0.4">
      <c r="D5" s="43"/>
      <c r="E5" s="136">
        <f ca="1">COUNTIFS(L19:L226,"Komplett")</f>
        <v>4</v>
      </c>
      <c r="F5" s="137"/>
      <c r="G5" s="46">
        <f ca="1">COUNTIFS(L19:L222,"Komplett")</f>
        <v>4</v>
      </c>
      <c r="H5" s="47" t="s">
        <v>173</v>
      </c>
      <c r="I5" s="48">
        <f ca="1">COUNTIFS($L$19:$L$222,"Offereras")+COUNTIFS($L$19:$L$222,"Ingår")</f>
        <v>78</v>
      </c>
      <c r="J5" s="49">
        <f>COUNTA(J118:J120)</f>
        <v>3</v>
      </c>
      <c r="L5" s="50">
        <f>AD5</f>
        <v>2</v>
      </c>
      <c r="M5" s="42"/>
      <c r="N5"/>
      <c r="O5"/>
      <c r="P5"/>
      <c r="Q5"/>
      <c r="R5"/>
      <c r="AC5" s="51" t="s">
        <v>174</v>
      </c>
      <c r="AD5" s="52">
        <v>2</v>
      </c>
      <c r="AE5" s="51" t="s">
        <v>175</v>
      </c>
      <c r="AF5" s="52">
        <v>4</v>
      </c>
    </row>
    <row r="6" spans="3:32" s="27" customFormat="1" ht="20.25" customHeight="1" thickBot="1" x14ac:dyDescent="0.4">
      <c r="D6" s="43"/>
      <c r="E6" s="138" t="str">
        <f ca="1">IF(E5&gt;=AD5,"Minimum uppnått",IF(E5&gt;0,"Minimum om "&amp;AD5&amp;" grundmaskiner ej uppnått",""))</f>
        <v>Minimum uppnått</v>
      </c>
      <c r="F6" s="139"/>
      <c r="G6" s="53" t="str">
        <f ca="1">IF(G5=AF5,"Samtliga positioner har anbud", IF(G5&gt;AD5,AF5-G5&amp;" Positioner och dess "&amp;COUNTIFS(L17:L222,"Tillhörande Position ej offererad")&amp;" tillbehör ges ej anbud på och ger belastningspris",""))</f>
        <v>Samtliga positioner har anbud</v>
      </c>
      <c r="H6" s="54" t="s">
        <v>176</v>
      </c>
      <c r="I6" s="55">
        <f ca="1">+COUNTIFS($L$19:$L$222,"Offereras ej, belastningspris medförs")</f>
        <v>0</v>
      </c>
      <c r="J6" s="56" t="str">
        <f ca="1">IF(E5=0,"",IF(J5&lt;3,"Priser för tilläggstjänser ej satta","Priser för tilläggstjänser satta"))</f>
        <v>Priser för tilläggstjänser satta</v>
      </c>
      <c r="M6" s="42"/>
      <c r="N6"/>
      <c r="O6"/>
      <c r="P6"/>
      <c r="Q6"/>
      <c r="R6"/>
    </row>
    <row r="7" spans="3:32" s="27" customFormat="1" ht="6.75" customHeight="1" thickBot="1" x14ac:dyDescent="0.4">
      <c r="D7" s="57"/>
      <c r="E7" s="58"/>
      <c r="F7" s="58"/>
      <c r="G7" s="58"/>
      <c r="H7" s="59"/>
      <c r="I7" s="59"/>
      <c r="J7" s="59"/>
      <c r="K7" s="59"/>
      <c r="L7" s="59"/>
      <c r="M7" s="60"/>
      <c r="N7"/>
      <c r="O7"/>
      <c r="P7"/>
      <c r="Q7"/>
      <c r="R7"/>
    </row>
    <row r="8" spans="3:32" s="27" customFormat="1" ht="15" customHeight="1" thickBot="1" x14ac:dyDescent="0.4">
      <c r="E8" s="2"/>
      <c r="F8" s="2"/>
      <c r="G8" s="2"/>
      <c r="H8" s="29"/>
      <c r="I8" s="29"/>
      <c r="J8" s="29"/>
      <c r="K8" s="29"/>
      <c r="L8" s="29"/>
      <c r="M8" s="29"/>
      <c r="N8"/>
      <c r="O8"/>
      <c r="P8"/>
      <c r="Q8"/>
      <c r="R8"/>
    </row>
    <row r="9" spans="3:32" s="27" customFormat="1" ht="21.75" customHeight="1" x14ac:dyDescent="0.35">
      <c r="C9"/>
      <c r="D9" s="33"/>
      <c r="E9" s="34" t="s">
        <v>177</v>
      </c>
      <c r="F9" s="35"/>
      <c r="G9" s="35"/>
      <c r="H9" s="35"/>
      <c r="I9" s="35"/>
      <c r="J9" s="35"/>
      <c r="K9" s="35"/>
      <c r="L9" s="35"/>
      <c r="M9" s="36"/>
      <c r="N9"/>
      <c r="O9"/>
      <c r="P9"/>
      <c r="Q9"/>
      <c r="R9"/>
    </row>
    <row r="10" spans="3:32" s="27" customFormat="1" ht="8.25" customHeight="1" x14ac:dyDescent="0.35">
      <c r="D10" s="43"/>
      <c r="E10" s="2"/>
      <c r="F10" s="2"/>
      <c r="G10" s="2"/>
      <c r="H10" s="29"/>
      <c r="I10" s="29"/>
      <c r="J10" s="29"/>
      <c r="K10" s="29"/>
      <c r="L10" s="29"/>
      <c r="M10" s="42"/>
      <c r="N10"/>
      <c r="O10"/>
      <c r="P10"/>
      <c r="Q10"/>
      <c r="R10"/>
    </row>
    <row r="11" spans="3:32" s="27" customFormat="1" ht="30.75" customHeight="1" x14ac:dyDescent="0.35">
      <c r="D11" s="43"/>
      <c r="H11" s="29"/>
      <c r="I11" s="29"/>
      <c r="J11" s="29"/>
      <c r="K11" s="29"/>
      <c r="L11"/>
      <c r="M11" s="42"/>
      <c r="N11"/>
      <c r="O11"/>
      <c r="P11"/>
      <c r="Q11"/>
      <c r="R11"/>
    </row>
    <row r="12" spans="3:32" ht="30.75" customHeight="1" x14ac:dyDescent="0.35">
      <c r="D12" s="37"/>
      <c r="G12" s="30"/>
      <c r="H12" s="39"/>
      <c r="I12" s="40"/>
      <c r="J12" s="41"/>
      <c r="L12"/>
      <c r="M12" s="42"/>
      <c r="N12"/>
      <c r="O12"/>
      <c r="P12"/>
      <c r="Q12"/>
      <c r="R12"/>
    </row>
    <row r="13" spans="3:32" ht="30.75" customHeight="1" x14ac:dyDescent="0.35">
      <c r="D13" s="37"/>
      <c r="E13" s="41"/>
      <c r="G13" s="30"/>
      <c r="H13" s="39"/>
      <c r="I13" s="40"/>
      <c r="J13" s="41"/>
      <c r="M13" s="42"/>
      <c r="N13"/>
      <c r="O13"/>
      <c r="P13"/>
      <c r="Q13"/>
      <c r="R13"/>
    </row>
    <row r="14" spans="3:32" ht="18.75" customHeight="1" x14ac:dyDescent="0.35">
      <c r="D14" s="37"/>
      <c r="E14" s="41"/>
      <c r="G14" s="30"/>
      <c r="H14" s="39"/>
      <c r="I14" s="40"/>
      <c r="J14" s="41"/>
      <c r="M14" s="42"/>
      <c r="N14"/>
      <c r="O14"/>
      <c r="P14"/>
      <c r="Q14"/>
      <c r="R14"/>
    </row>
    <row r="15" spans="3:32" ht="11.25" customHeight="1" thickBot="1" x14ac:dyDescent="0.4">
      <c r="D15" s="61"/>
      <c r="E15" s="62"/>
      <c r="F15" s="63"/>
      <c r="G15" s="64"/>
      <c r="H15" s="65"/>
      <c r="I15" s="66"/>
      <c r="J15" s="67"/>
      <c r="K15" s="59"/>
      <c r="L15" s="59"/>
      <c r="M15" s="60"/>
      <c r="N15"/>
      <c r="O15"/>
      <c r="P15"/>
      <c r="Q15"/>
      <c r="R15"/>
    </row>
    <row r="16" spans="3:32" ht="15" customHeight="1" x14ac:dyDescent="0.35">
      <c r="E16" s="38"/>
      <c r="G16" s="30"/>
      <c r="H16" s="39"/>
      <c r="I16" s="40"/>
      <c r="J16" s="41"/>
      <c r="N16"/>
      <c r="O16"/>
      <c r="P16"/>
      <c r="Q16"/>
      <c r="R16"/>
    </row>
    <row r="17" spans="1:18" ht="7.5" customHeight="1" x14ac:dyDescent="0.35">
      <c r="D17" s="68"/>
      <c r="E17" s="38"/>
      <c r="G17" s="30"/>
      <c r="H17" s="39"/>
      <c r="I17" s="40"/>
      <c r="J17" s="41"/>
      <c r="M17" s="69"/>
      <c r="N17"/>
      <c r="O17"/>
      <c r="P17"/>
      <c r="Q17"/>
      <c r="R17"/>
    </row>
    <row r="18" spans="1:18" s="70" customFormat="1" ht="22.5" customHeight="1" x14ac:dyDescent="0.35">
      <c r="D18" s="71"/>
      <c r="E18" s="72" t="s">
        <v>44</v>
      </c>
      <c r="F18" s="72" t="s">
        <v>178</v>
      </c>
      <c r="G18" s="72" t="s">
        <v>45</v>
      </c>
      <c r="H18" s="73" t="s">
        <v>46</v>
      </c>
      <c r="I18" s="73" t="s">
        <v>47</v>
      </c>
      <c r="J18" s="73" t="s">
        <v>48</v>
      </c>
      <c r="L18" s="73" t="s">
        <v>179</v>
      </c>
      <c r="M18" s="74"/>
      <c r="N18"/>
      <c r="O18"/>
      <c r="P18"/>
      <c r="Q18"/>
      <c r="R18"/>
    </row>
    <row r="19" spans="1:18" s="75" customFormat="1" ht="133.5" customHeight="1" x14ac:dyDescent="0.3">
      <c r="A19" s="75" t="str">
        <f>IFERROR(TRIM(_xlfn.TEXTAFTER(F19,"Position")),A18)</f>
        <v xml:space="preserve">
 2A.1</v>
      </c>
      <c r="B19" s="75">
        <f>COUNTIFS(A$9:$A19,A19)</f>
        <v>1</v>
      </c>
      <c r="D19" s="76"/>
      <c r="E19" s="77" t="s">
        <v>50</v>
      </c>
      <c r="F19" s="78" t="s">
        <v>49</v>
      </c>
      <c r="G19" s="79" t="s">
        <v>51</v>
      </c>
      <c r="H19" s="80" t="s">
        <v>559</v>
      </c>
      <c r="I19" s="81" t="s">
        <v>560</v>
      </c>
      <c r="J19" s="82">
        <v>299000</v>
      </c>
      <c r="L19" s="83" t="str">
        <f ca="1">IF(LEFT(F19,1)="P",IF(COUNTA(H19:J19)=0,"Position ej offererad",IF(COUNTA(I19:J19)=2,"Komplett","Påbörjad")),
IF(F19&lt;&gt;"",
  IF(OFFSET(J19,IFERROR(RIGHT(F19,1),0)*-1-1,0)="","Tillhörande Position ej offererad",
   IF(J19=1,"Ingår",
       IF(AND(J19&gt;0, I19&lt;&gt;""),"Offereras","Offereras ej, belastningspris medförs"))),""))</f>
        <v>Komplett</v>
      </c>
      <c r="M19" s="84"/>
      <c r="P19" s="85"/>
    </row>
    <row r="20" spans="1:18" ht="8.25" customHeight="1" x14ac:dyDescent="0.35">
      <c r="A20" s="75" t="str">
        <f t="shared" ref="A20:A24" si="0">IFERROR(TRIM(_xlfn.TEXTAFTER(F20,"Position")),A19)</f>
        <v xml:space="preserve">
 2A.1</v>
      </c>
      <c r="B20" s="75">
        <f>COUNTIFS(A$9:$A20,A20)</f>
        <v>2</v>
      </c>
      <c r="D20" s="68"/>
      <c r="F20" s="29"/>
      <c r="H20" s="86"/>
      <c r="I20" s="86"/>
      <c r="J20" s="86"/>
      <c r="L20" s="87"/>
      <c r="M20" s="69"/>
    </row>
    <row r="21" spans="1:18" ht="15.65" customHeight="1" x14ac:dyDescent="0.35">
      <c r="A21" s="75" t="str">
        <f>IFERROR(TRIM(_xlfn.TEXTAFTER(F21,"Position")),A20)</f>
        <v xml:space="preserve">
 2A.1</v>
      </c>
      <c r="B21" s="75">
        <f>COUNTIFS(A$9:$A21,A21)</f>
        <v>3</v>
      </c>
      <c r="D21" s="68"/>
      <c r="E21" s="132" t="s">
        <v>53</v>
      </c>
      <c r="F21" s="88" t="s">
        <v>52</v>
      </c>
      <c r="G21" s="89" t="s">
        <v>54</v>
      </c>
      <c r="H21" s="80" t="s">
        <v>584</v>
      </c>
      <c r="I21" s="81" t="s">
        <v>54</v>
      </c>
      <c r="J21" s="82">
        <v>62000</v>
      </c>
      <c r="L21" s="83" t="str">
        <f t="shared" ref="L21:L39" ca="1" si="1">IF(LEFT(F21,1)="P",IF(COUNTA(H21:J21)=0,"Position ej offererad",IF(COUNTA(I21:J21)=2,"Komplett","Påbörjad")),
IF(F21&lt;&gt;"",
  IF(OFFSET(J21,IFERROR(SUBSTITUTE(RIGHT(F21,2),".",""),0)*-1-1,0)="","Tillhörande Position ej offererad",
   IF(J21=1,"Ingår",
       IF(AND(J21&gt;0, I21&lt;&gt;""),"Offereras","Offereras ej, belastningspris medförs"))),""))</f>
        <v>Offereras</v>
      </c>
      <c r="M21" s="69"/>
    </row>
    <row r="22" spans="1:18" ht="15.65" customHeight="1" x14ac:dyDescent="0.35">
      <c r="A22" s="75"/>
      <c r="B22" s="75"/>
      <c r="D22" s="68"/>
      <c r="E22" s="132"/>
      <c r="F22" s="88" t="s">
        <v>55</v>
      </c>
      <c r="G22" s="89" t="s">
        <v>56</v>
      </c>
      <c r="H22" s="80" t="s">
        <v>561</v>
      </c>
      <c r="I22" s="81" t="s">
        <v>562</v>
      </c>
      <c r="J22" s="82">
        <v>4000</v>
      </c>
      <c r="L22" s="83" t="str">
        <f t="shared" ca="1" si="1"/>
        <v>Offereras</v>
      </c>
      <c r="M22" s="69"/>
    </row>
    <row r="23" spans="1:18" ht="15.65" customHeight="1" x14ac:dyDescent="0.35">
      <c r="A23" s="75" t="str">
        <f>IFERROR(TRIM(_xlfn.TEXTAFTER(F23,"Position")),A21)</f>
        <v xml:space="preserve">
 2A.1</v>
      </c>
      <c r="B23" s="75">
        <f>COUNTIFS(A$9:$A23,A23)</f>
        <v>4</v>
      </c>
      <c r="D23" s="68"/>
      <c r="E23" s="132"/>
      <c r="F23" s="88" t="s">
        <v>57</v>
      </c>
      <c r="G23" s="89" t="s">
        <v>58</v>
      </c>
      <c r="H23" s="80" t="s">
        <v>563</v>
      </c>
      <c r="I23" s="81" t="s">
        <v>58</v>
      </c>
      <c r="J23" s="82">
        <v>32500</v>
      </c>
      <c r="L23" s="83" t="str">
        <f t="shared" ca="1" si="1"/>
        <v>Offereras</v>
      </c>
      <c r="M23" s="69"/>
    </row>
    <row r="24" spans="1:18" ht="15.65" customHeight="1" x14ac:dyDescent="0.35">
      <c r="A24" s="75" t="str">
        <f t="shared" si="0"/>
        <v xml:space="preserve">
 2A.1</v>
      </c>
      <c r="B24" s="75">
        <f>COUNTIFS(A$9:$A24,A24)</f>
        <v>5</v>
      </c>
      <c r="D24" s="68"/>
      <c r="E24" s="132"/>
      <c r="F24" s="88" t="s">
        <v>59</v>
      </c>
      <c r="G24" s="89" t="s">
        <v>60</v>
      </c>
      <c r="H24" s="80" t="s">
        <v>564</v>
      </c>
      <c r="I24" s="81" t="s">
        <v>565</v>
      </c>
      <c r="J24" s="82">
        <v>21000</v>
      </c>
      <c r="L24" s="83" t="str">
        <f t="shared" ca="1" si="1"/>
        <v>Offereras</v>
      </c>
      <c r="M24" s="69"/>
    </row>
    <row r="25" spans="1:18" ht="15.65" customHeight="1" x14ac:dyDescent="0.35">
      <c r="A25" s="75"/>
      <c r="B25" s="75"/>
      <c r="D25" s="68"/>
      <c r="E25" s="132"/>
      <c r="F25" s="88" t="s">
        <v>61</v>
      </c>
      <c r="G25" s="89" t="s">
        <v>62</v>
      </c>
      <c r="H25" s="80" t="s">
        <v>566</v>
      </c>
      <c r="I25" s="81" t="s">
        <v>567</v>
      </c>
      <c r="J25" s="82">
        <v>15000</v>
      </c>
      <c r="L25" s="83" t="str">
        <f t="shared" ca="1" si="1"/>
        <v>Offereras</v>
      </c>
      <c r="M25" s="69"/>
    </row>
    <row r="26" spans="1:18" ht="15.65" customHeight="1" x14ac:dyDescent="0.35">
      <c r="A26" s="75"/>
      <c r="B26" s="75"/>
      <c r="D26" s="68"/>
      <c r="E26" s="132"/>
      <c r="F26" s="88" t="s">
        <v>63</v>
      </c>
      <c r="G26" s="89" t="s">
        <v>64</v>
      </c>
      <c r="H26" s="80" t="s">
        <v>608</v>
      </c>
      <c r="I26" s="81" t="s">
        <v>609</v>
      </c>
      <c r="J26" s="82">
        <v>20000</v>
      </c>
      <c r="L26" s="83" t="str">
        <f t="shared" ca="1" si="1"/>
        <v>Offereras</v>
      </c>
      <c r="M26" s="69"/>
    </row>
    <row r="27" spans="1:18" ht="15.65" customHeight="1" x14ac:dyDescent="0.35">
      <c r="A27" s="75"/>
      <c r="B27" s="75"/>
      <c r="D27" s="68"/>
      <c r="E27" s="132"/>
      <c r="F27" s="88" t="s">
        <v>65</v>
      </c>
      <c r="G27" s="89" t="s">
        <v>66</v>
      </c>
      <c r="H27" s="80" t="s">
        <v>568</v>
      </c>
      <c r="I27" s="81" t="s">
        <v>569</v>
      </c>
      <c r="J27" s="82">
        <v>15000</v>
      </c>
      <c r="L27" s="83" t="str">
        <f t="shared" ca="1" si="1"/>
        <v>Offereras</v>
      </c>
      <c r="M27" s="69"/>
    </row>
    <row r="28" spans="1:18" ht="15.65" customHeight="1" x14ac:dyDescent="0.35">
      <c r="A28" s="75"/>
      <c r="B28" s="75"/>
      <c r="D28" s="68"/>
      <c r="E28" s="132"/>
      <c r="F28" s="88" t="s">
        <v>67</v>
      </c>
      <c r="G28" s="89" t="s">
        <v>68</v>
      </c>
      <c r="H28" s="80" t="s">
        <v>570</v>
      </c>
      <c r="I28" s="81" t="s">
        <v>68</v>
      </c>
      <c r="J28" s="82">
        <v>1500</v>
      </c>
      <c r="L28" s="83" t="str">
        <f t="shared" ca="1" si="1"/>
        <v>Offereras</v>
      </c>
      <c r="M28" s="69"/>
    </row>
    <row r="29" spans="1:18" ht="15" customHeight="1" x14ac:dyDescent="0.35">
      <c r="A29" s="75"/>
      <c r="B29" s="75"/>
      <c r="D29" s="68"/>
      <c r="E29" s="132"/>
      <c r="F29" s="88" t="s">
        <v>69</v>
      </c>
      <c r="G29" s="89" t="s">
        <v>70</v>
      </c>
      <c r="H29" s="80" t="s">
        <v>571</v>
      </c>
      <c r="I29" s="81" t="s">
        <v>572</v>
      </c>
      <c r="J29" s="82">
        <v>1700</v>
      </c>
      <c r="L29" s="83" t="str">
        <f t="shared" ca="1" si="1"/>
        <v>Offereras</v>
      </c>
      <c r="M29" s="69"/>
    </row>
    <row r="30" spans="1:18" ht="15" customHeight="1" x14ac:dyDescent="0.35">
      <c r="A30" s="75"/>
      <c r="B30" s="75"/>
      <c r="D30" s="68"/>
      <c r="E30" s="132"/>
      <c r="F30" s="88" t="s">
        <v>71</v>
      </c>
      <c r="G30" s="89" t="s">
        <v>72</v>
      </c>
      <c r="H30" s="80" t="s">
        <v>573</v>
      </c>
      <c r="I30" s="81" t="s">
        <v>574</v>
      </c>
      <c r="J30" s="82">
        <v>3900</v>
      </c>
      <c r="L30" s="83" t="str">
        <f t="shared" ca="1" si="1"/>
        <v>Offereras</v>
      </c>
      <c r="M30" s="69"/>
    </row>
    <row r="31" spans="1:18" ht="15" customHeight="1" x14ac:dyDescent="0.35">
      <c r="A31" s="75"/>
      <c r="B31" s="75"/>
      <c r="D31" s="68"/>
      <c r="E31" s="132"/>
      <c r="F31" s="88" t="s">
        <v>73</v>
      </c>
      <c r="G31" s="89" t="s">
        <v>74</v>
      </c>
      <c r="H31" s="80" t="s">
        <v>575</v>
      </c>
      <c r="I31" s="81" t="s">
        <v>576</v>
      </c>
      <c r="J31" s="82">
        <v>4000</v>
      </c>
      <c r="L31" s="83" t="str">
        <f t="shared" ca="1" si="1"/>
        <v>Offereras</v>
      </c>
      <c r="M31" s="69"/>
    </row>
    <row r="32" spans="1:18" ht="15" customHeight="1" x14ac:dyDescent="0.35">
      <c r="A32" s="75"/>
      <c r="B32" s="75"/>
      <c r="D32" s="68"/>
      <c r="E32" s="132" t="s">
        <v>75</v>
      </c>
      <c r="F32" s="88" t="s">
        <v>76</v>
      </c>
      <c r="G32" s="89" t="s">
        <v>77</v>
      </c>
      <c r="H32" s="80">
        <v>211400</v>
      </c>
      <c r="I32" s="81" t="s">
        <v>577</v>
      </c>
      <c r="J32" s="82">
        <v>30000</v>
      </c>
      <c r="L32" s="83" t="str">
        <f t="shared" ca="1" si="1"/>
        <v>Offereras</v>
      </c>
      <c r="M32" s="69"/>
    </row>
    <row r="33" spans="1:13" ht="15" customHeight="1" x14ac:dyDescent="0.35">
      <c r="A33" s="75"/>
      <c r="B33" s="75"/>
      <c r="D33" s="68"/>
      <c r="E33" s="132"/>
      <c r="F33" s="88" t="s">
        <v>78</v>
      </c>
      <c r="G33" s="89" t="s">
        <v>79</v>
      </c>
      <c r="H33" s="80">
        <v>502000</v>
      </c>
      <c r="I33" s="81" t="s">
        <v>578</v>
      </c>
      <c r="J33" s="82">
        <v>32000</v>
      </c>
      <c r="L33" s="83" t="str">
        <f t="shared" ca="1" si="1"/>
        <v>Offereras</v>
      </c>
      <c r="M33" s="69"/>
    </row>
    <row r="34" spans="1:13" ht="15" customHeight="1" x14ac:dyDescent="0.35">
      <c r="A34" s="75"/>
      <c r="B34" s="75"/>
      <c r="D34" s="68"/>
      <c r="E34" s="132"/>
      <c r="F34" s="88" t="s">
        <v>80</v>
      </c>
      <c r="G34" s="89" t="s">
        <v>81</v>
      </c>
      <c r="H34" s="80">
        <v>201400</v>
      </c>
      <c r="I34" s="81" t="s">
        <v>579</v>
      </c>
      <c r="J34" s="82">
        <v>19000</v>
      </c>
      <c r="L34" s="83" t="str">
        <f t="shared" ca="1" si="1"/>
        <v>Offereras</v>
      </c>
      <c r="M34" s="69"/>
    </row>
    <row r="35" spans="1:13" ht="15" customHeight="1" x14ac:dyDescent="0.35">
      <c r="A35" s="75"/>
      <c r="B35" s="75"/>
      <c r="D35" s="68"/>
      <c r="E35" s="132"/>
      <c r="F35" s="88" t="s">
        <v>82</v>
      </c>
      <c r="G35" s="89" t="s">
        <v>83</v>
      </c>
      <c r="H35" s="80">
        <v>101793</v>
      </c>
      <c r="I35" s="81" t="s">
        <v>585</v>
      </c>
      <c r="J35" s="82">
        <v>7500</v>
      </c>
      <c r="L35" s="83" t="str">
        <f t="shared" ca="1" si="1"/>
        <v>Offereras</v>
      </c>
      <c r="M35" s="69"/>
    </row>
    <row r="36" spans="1:13" ht="15" customHeight="1" x14ac:dyDescent="0.35">
      <c r="A36" s="75"/>
      <c r="B36" s="75"/>
      <c r="D36" s="68"/>
      <c r="E36" s="132"/>
      <c r="F36" s="88" t="s">
        <v>84</v>
      </c>
      <c r="G36" s="89" t="s">
        <v>85</v>
      </c>
      <c r="H36" s="80">
        <v>101189</v>
      </c>
      <c r="I36" s="81" t="s">
        <v>85</v>
      </c>
      <c r="J36" s="82">
        <v>7500</v>
      </c>
      <c r="L36" s="83" t="str">
        <f t="shared" ca="1" si="1"/>
        <v>Offereras</v>
      </c>
      <c r="M36" s="69"/>
    </row>
    <row r="37" spans="1:13" ht="15" customHeight="1" x14ac:dyDescent="0.35">
      <c r="A37" s="75"/>
      <c r="B37" s="75"/>
      <c r="D37" s="68"/>
      <c r="E37" s="132"/>
      <c r="F37" s="88" t="s">
        <v>86</v>
      </c>
      <c r="G37" s="89" t="s">
        <v>87</v>
      </c>
      <c r="H37" s="80">
        <v>113171</v>
      </c>
      <c r="I37" s="81" t="s">
        <v>586</v>
      </c>
      <c r="J37" s="82">
        <v>12000</v>
      </c>
      <c r="L37" s="83" t="str">
        <f t="shared" ca="1" si="1"/>
        <v>Offereras</v>
      </c>
      <c r="M37" s="69"/>
    </row>
    <row r="38" spans="1:13" ht="15" customHeight="1" x14ac:dyDescent="0.35">
      <c r="A38" s="75"/>
      <c r="B38" s="75"/>
      <c r="D38" s="68"/>
      <c r="E38" s="132"/>
      <c r="F38" s="88" t="s">
        <v>88</v>
      </c>
      <c r="G38" s="89" t="s">
        <v>89</v>
      </c>
      <c r="H38" s="80" t="s">
        <v>580</v>
      </c>
      <c r="I38" s="81" t="s">
        <v>581</v>
      </c>
      <c r="J38" s="82">
        <v>69000</v>
      </c>
      <c r="L38" s="83" t="str">
        <f t="shared" ca="1" si="1"/>
        <v>Offereras</v>
      </c>
      <c r="M38" s="69"/>
    </row>
    <row r="39" spans="1:13" ht="15" customHeight="1" x14ac:dyDescent="0.35">
      <c r="A39" s="75"/>
      <c r="B39" s="75"/>
      <c r="D39" s="68"/>
      <c r="E39" s="132"/>
      <c r="F39" s="88" t="s">
        <v>90</v>
      </c>
      <c r="G39" s="89" t="s">
        <v>91</v>
      </c>
      <c r="H39" s="80" t="s">
        <v>582</v>
      </c>
      <c r="I39" s="81" t="s">
        <v>583</v>
      </c>
      <c r="J39" s="82">
        <v>66000</v>
      </c>
      <c r="L39" s="83" t="str">
        <f t="shared" ca="1" si="1"/>
        <v>Offereras</v>
      </c>
      <c r="M39" s="69"/>
    </row>
    <row r="40" spans="1:13" ht="15" customHeight="1" x14ac:dyDescent="0.35">
      <c r="A40" s="75" t="e">
        <f>IFERROR(TRIM(_xlfn.TEXTAFTER(F40,"Position")),#REF!)</f>
        <v>#REF!</v>
      </c>
      <c r="B40" s="75">
        <f>COUNTIFS(A$9:$A40,A40)</f>
        <v>1</v>
      </c>
      <c r="D40" s="68"/>
      <c r="E40" s="90"/>
      <c r="G40" s="30"/>
      <c r="H40" s="39"/>
      <c r="I40" s="40"/>
      <c r="J40" s="91">
        <f>SUMIFS(J19:J39,J19:J39,"&gt;"&amp;1)</f>
        <v>722600</v>
      </c>
      <c r="M40" s="69"/>
    </row>
    <row r="41" spans="1:13" ht="15" customHeight="1" x14ac:dyDescent="0.35">
      <c r="A41" s="75" t="e">
        <f>IFERROR(TRIM(_xlfn.TEXTAFTER(F41,"Position")),A40)</f>
        <v>#REF!</v>
      </c>
      <c r="B41" s="75">
        <f>COUNTIFS(A$9:$A41,A41)</f>
        <v>2</v>
      </c>
      <c r="D41" s="68"/>
      <c r="E41" s="38"/>
      <c r="G41" s="30"/>
      <c r="H41" s="39"/>
      <c r="I41" s="40"/>
      <c r="J41" s="41"/>
      <c r="M41" s="69"/>
    </row>
    <row r="42" spans="1:13" ht="22.5" customHeight="1" x14ac:dyDescent="0.35">
      <c r="C42" s="70"/>
      <c r="D42" s="71"/>
      <c r="E42" s="72" t="s">
        <v>44</v>
      </c>
      <c r="F42" s="72" t="s">
        <v>178</v>
      </c>
      <c r="G42" s="72" t="s">
        <v>45</v>
      </c>
      <c r="H42" s="73" t="s">
        <v>46</v>
      </c>
      <c r="I42" s="73" t="s">
        <v>47</v>
      </c>
      <c r="J42" s="73" t="s">
        <v>48</v>
      </c>
      <c r="K42" s="70"/>
      <c r="L42" s="73" t="s">
        <v>179</v>
      </c>
      <c r="M42" s="74"/>
    </row>
    <row r="43" spans="1:13" ht="130.5" customHeight="1" x14ac:dyDescent="0.35">
      <c r="C43" s="75"/>
      <c r="D43" s="76"/>
      <c r="E43" s="77" t="s">
        <v>93</v>
      </c>
      <c r="F43" s="78" t="s">
        <v>92</v>
      </c>
      <c r="G43" s="79" t="s">
        <v>94</v>
      </c>
      <c r="H43" s="80" t="s">
        <v>587</v>
      </c>
      <c r="I43" s="81" t="s">
        <v>588</v>
      </c>
      <c r="J43" s="82">
        <v>418000</v>
      </c>
      <c r="K43" s="75"/>
      <c r="L43" s="83" t="str">
        <f ca="1">IF(LEFT(F43,1)="P",IF(COUNTA(H43:J43)=0,"Position ej offererad",IF(COUNTA(I43:J43)=2,"Komplett","Påbörjad")),
IF(F43&lt;&gt;"",
  IF(OFFSET(J43,IFERROR(RIGHT(F43,1),0)*-1-1,0)="","Tillhörande Position ej offererad",
   IF(J43=1,"Ingår",
       IF(AND(J43&gt;0, I43&lt;&gt;""),"Offereras","Offereras ej, belastningspris medförs"))),""))</f>
        <v>Komplett</v>
      </c>
      <c r="M43" s="84"/>
    </row>
    <row r="44" spans="1:13" ht="8.25" customHeight="1" x14ac:dyDescent="0.35">
      <c r="D44" s="68"/>
      <c r="F44" s="29"/>
      <c r="H44" s="86"/>
      <c r="I44" s="86"/>
      <c r="J44" s="86"/>
      <c r="L44" s="87"/>
      <c r="M44" s="69"/>
    </row>
    <row r="45" spans="1:13" ht="15.65" customHeight="1" x14ac:dyDescent="0.35">
      <c r="D45" s="68"/>
      <c r="E45" s="132" t="s">
        <v>53</v>
      </c>
      <c r="F45" s="88" t="s">
        <v>95</v>
      </c>
      <c r="G45" s="89" t="s">
        <v>54</v>
      </c>
      <c r="H45" s="80" t="s">
        <v>589</v>
      </c>
      <c r="I45" s="81" t="s">
        <v>54</v>
      </c>
      <c r="J45" s="82">
        <v>67000</v>
      </c>
      <c r="L45" s="83" t="str">
        <f t="shared" ref="L45:L63" ca="1" si="2">IF(LEFT(F45,1)="P",IF(COUNTA(H45:J45)=0,"Position ej offererad",IF(COUNTA(I45:J45)=2,"Komplett","Påbörjad")),
IF(F45&lt;&gt;"",
  IF(OFFSET(J45,IFERROR(SUBSTITUTE(RIGHT(F45,2),".",""),0)*-1-1,0)="","Tillhörande Position ej offererad",
   IF(J45=1,"Ingår",
       IF(AND(J45&gt;0, I45&lt;&gt;""),"Offereras","Offereras ej, belastningspris medförs"))),""))</f>
        <v>Offereras</v>
      </c>
      <c r="M45" s="69"/>
    </row>
    <row r="46" spans="1:13" ht="15.65" customHeight="1" x14ac:dyDescent="0.35">
      <c r="D46" s="68"/>
      <c r="E46" s="132"/>
      <c r="F46" s="88" t="s">
        <v>96</v>
      </c>
      <c r="G46" s="89" t="s">
        <v>56</v>
      </c>
      <c r="H46" s="80" t="s">
        <v>561</v>
      </c>
      <c r="I46" s="81" t="s">
        <v>562</v>
      </c>
      <c r="J46" s="82">
        <v>4000</v>
      </c>
      <c r="L46" s="83" t="str">
        <f t="shared" ca="1" si="2"/>
        <v>Offereras</v>
      </c>
      <c r="M46" s="69"/>
    </row>
    <row r="47" spans="1:13" ht="15.65" customHeight="1" x14ac:dyDescent="0.35">
      <c r="D47" s="68"/>
      <c r="E47" s="132"/>
      <c r="F47" s="88" t="s">
        <v>97</v>
      </c>
      <c r="G47" s="89" t="s">
        <v>58</v>
      </c>
      <c r="H47" s="80">
        <v>1404554</v>
      </c>
      <c r="I47" s="81" t="s">
        <v>58</v>
      </c>
      <c r="J47" s="82">
        <v>40000</v>
      </c>
      <c r="L47" s="83" t="str">
        <f t="shared" ca="1" si="2"/>
        <v>Offereras</v>
      </c>
      <c r="M47" s="69"/>
    </row>
    <row r="48" spans="1:13" ht="15.65" customHeight="1" x14ac:dyDescent="0.35">
      <c r="D48" s="68"/>
      <c r="E48" s="132"/>
      <c r="F48" s="88" t="s">
        <v>98</v>
      </c>
      <c r="G48" s="89" t="s">
        <v>60</v>
      </c>
      <c r="H48" s="80">
        <v>1003753</v>
      </c>
      <c r="I48" s="81" t="s">
        <v>590</v>
      </c>
      <c r="J48" s="82">
        <v>50000</v>
      </c>
      <c r="L48" s="83" t="str">
        <f t="shared" ca="1" si="2"/>
        <v>Offereras</v>
      </c>
      <c r="M48" s="69"/>
    </row>
    <row r="49" spans="4:13" ht="15.65" customHeight="1" x14ac:dyDescent="0.35">
      <c r="D49" s="68"/>
      <c r="E49" s="132"/>
      <c r="F49" s="88" t="s">
        <v>99</v>
      </c>
      <c r="G49" s="89" t="s">
        <v>62</v>
      </c>
      <c r="H49" s="80" t="s">
        <v>591</v>
      </c>
      <c r="I49" s="81" t="s">
        <v>567</v>
      </c>
      <c r="J49" s="82">
        <v>11700</v>
      </c>
      <c r="L49" s="83" t="str">
        <f t="shared" ca="1" si="2"/>
        <v>Offereras</v>
      </c>
      <c r="M49" s="69"/>
    </row>
    <row r="50" spans="4:13" ht="15.65" customHeight="1" x14ac:dyDescent="0.35">
      <c r="D50" s="68"/>
      <c r="E50" s="132"/>
      <c r="F50" s="88" t="s">
        <v>100</v>
      </c>
      <c r="G50" s="89" t="s">
        <v>64</v>
      </c>
      <c r="H50" s="80">
        <v>0</v>
      </c>
      <c r="I50" s="81" t="s">
        <v>592</v>
      </c>
      <c r="J50" s="82">
        <v>1</v>
      </c>
      <c r="L50" s="83" t="str">
        <f t="shared" ca="1" si="2"/>
        <v>Ingår</v>
      </c>
      <c r="M50" s="69"/>
    </row>
    <row r="51" spans="4:13" ht="15.65" customHeight="1" x14ac:dyDescent="0.35">
      <c r="D51" s="68"/>
      <c r="E51" s="132"/>
      <c r="F51" s="88" t="s">
        <v>101</v>
      </c>
      <c r="G51" s="89" t="s">
        <v>66</v>
      </c>
      <c r="H51" s="80" t="s">
        <v>568</v>
      </c>
      <c r="I51" s="81" t="s">
        <v>569</v>
      </c>
      <c r="J51" s="82">
        <v>15000</v>
      </c>
      <c r="L51" s="83" t="str">
        <f t="shared" ca="1" si="2"/>
        <v>Offereras</v>
      </c>
      <c r="M51" s="69"/>
    </row>
    <row r="52" spans="4:13" ht="15.65" customHeight="1" x14ac:dyDescent="0.35">
      <c r="D52" s="68"/>
      <c r="E52" s="132"/>
      <c r="F52" s="88" t="s">
        <v>102</v>
      </c>
      <c r="G52" s="89" t="s">
        <v>68</v>
      </c>
      <c r="H52" s="80" t="s">
        <v>570</v>
      </c>
      <c r="I52" s="81" t="s">
        <v>68</v>
      </c>
      <c r="J52" s="82">
        <v>1500</v>
      </c>
      <c r="L52" s="83" t="str">
        <f t="shared" ca="1" si="2"/>
        <v>Offereras</v>
      </c>
      <c r="M52" s="69"/>
    </row>
    <row r="53" spans="4:13" ht="15" customHeight="1" x14ac:dyDescent="0.35">
      <c r="D53" s="68"/>
      <c r="E53" s="132"/>
      <c r="F53" s="88" t="s">
        <v>103</v>
      </c>
      <c r="G53" s="89" t="s">
        <v>70</v>
      </c>
      <c r="H53" s="80" t="s">
        <v>571</v>
      </c>
      <c r="I53" s="81" t="s">
        <v>572</v>
      </c>
      <c r="J53" s="82">
        <v>1700</v>
      </c>
      <c r="L53" s="83" t="str">
        <f t="shared" ca="1" si="2"/>
        <v>Offereras</v>
      </c>
      <c r="M53" s="69"/>
    </row>
    <row r="54" spans="4:13" ht="15" customHeight="1" x14ac:dyDescent="0.35">
      <c r="D54" s="68"/>
      <c r="E54" s="132"/>
      <c r="F54" s="88" t="s">
        <v>104</v>
      </c>
      <c r="G54" s="89" t="s">
        <v>72</v>
      </c>
      <c r="H54" s="80" t="s">
        <v>573</v>
      </c>
      <c r="I54" s="81" t="s">
        <v>574</v>
      </c>
      <c r="J54" s="82">
        <v>3900</v>
      </c>
      <c r="L54" s="83" t="str">
        <f t="shared" ca="1" si="2"/>
        <v>Offereras</v>
      </c>
      <c r="M54" s="69"/>
    </row>
    <row r="55" spans="4:13" ht="15" customHeight="1" x14ac:dyDescent="0.35">
      <c r="D55" s="68"/>
      <c r="E55" s="132"/>
      <c r="F55" s="88" t="s">
        <v>105</v>
      </c>
      <c r="G55" s="89" t="s">
        <v>74</v>
      </c>
      <c r="H55" s="80" t="s">
        <v>593</v>
      </c>
      <c r="I55" s="81" t="s">
        <v>594</v>
      </c>
      <c r="J55" s="82">
        <v>4900</v>
      </c>
      <c r="L55" s="83" t="str">
        <f t="shared" ca="1" si="2"/>
        <v>Offereras</v>
      </c>
      <c r="M55" s="69"/>
    </row>
    <row r="56" spans="4:13" ht="15" customHeight="1" x14ac:dyDescent="0.35">
      <c r="D56" s="68"/>
      <c r="E56" s="132" t="s">
        <v>75</v>
      </c>
      <c r="F56" s="88" t="s">
        <v>106</v>
      </c>
      <c r="G56" s="89" t="s">
        <v>77</v>
      </c>
      <c r="H56" s="80">
        <v>211551</v>
      </c>
      <c r="I56" s="81" t="s">
        <v>595</v>
      </c>
      <c r="J56" s="82">
        <v>40000</v>
      </c>
      <c r="L56" s="83" t="str">
        <f t="shared" ca="1" si="2"/>
        <v>Offereras</v>
      </c>
      <c r="M56" s="69"/>
    </row>
    <row r="57" spans="4:13" ht="15" customHeight="1" x14ac:dyDescent="0.35">
      <c r="D57" s="68"/>
      <c r="E57" s="132"/>
      <c r="F57" s="88" t="s">
        <v>107</v>
      </c>
      <c r="G57" s="89" t="s">
        <v>79</v>
      </c>
      <c r="H57" s="80">
        <v>503000</v>
      </c>
      <c r="I57" s="81" t="s">
        <v>596</v>
      </c>
      <c r="J57" s="82">
        <v>35000</v>
      </c>
      <c r="L57" s="83" t="str">
        <f t="shared" ca="1" si="2"/>
        <v>Offereras</v>
      </c>
      <c r="M57" s="69"/>
    </row>
    <row r="58" spans="4:13" ht="15" customHeight="1" x14ac:dyDescent="0.35">
      <c r="D58" s="68"/>
      <c r="E58" s="132"/>
      <c r="F58" s="88" t="s">
        <v>108</v>
      </c>
      <c r="G58" s="89" t="s">
        <v>81</v>
      </c>
      <c r="H58" s="80">
        <v>201650</v>
      </c>
      <c r="I58" s="81" t="s">
        <v>597</v>
      </c>
      <c r="J58" s="82">
        <v>26000</v>
      </c>
      <c r="L58" s="83" t="str">
        <f t="shared" ca="1" si="2"/>
        <v>Offereras</v>
      </c>
      <c r="M58" s="69"/>
    </row>
    <row r="59" spans="4:13" ht="15" customHeight="1" x14ac:dyDescent="0.35">
      <c r="D59" s="68"/>
      <c r="E59" s="132"/>
      <c r="F59" s="88" t="s">
        <v>109</v>
      </c>
      <c r="G59" s="89" t="s">
        <v>83</v>
      </c>
      <c r="H59" s="80">
        <v>101047</v>
      </c>
      <c r="I59" s="81" t="s">
        <v>585</v>
      </c>
      <c r="J59" s="82">
        <v>8000</v>
      </c>
      <c r="L59" s="83" t="str">
        <f t="shared" ca="1" si="2"/>
        <v>Offereras</v>
      </c>
      <c r="M59" s="69"/>
    </row>
    <row r="60" spans="4:13" ht="15" customHeight="1" x14ac:dyDescent="0.35">
      <c r="D60" s="68"/>
      <c r="E60" s="132"/>
      <c r="F60" s="88" t="s">
        <v>110</v>
      </c>
      <c r="G60" s="89" t="s">
        <v>85</v>
      </c>
      <c r="H60" s="80">
        <v>112234</v>
      </c>
      <c r="I60" s="81" t="s">
        <v>598</v>
      </c>
      <c r="J60" s="82">
        <v>11500</v>
      </c>
      <c r="L60" s="83" t="str">
        <f t="shared" ca="1" si="2"/>
        <v>Offereras</v>
      </c>
      <c r="M60" s="69"/>
    </row>
    <row r="61" spans="4:13" ht="15" customHeight="1" x14ac:dyDescent="0.35">
      <c r="D61" s="68"/>
      <c r="E61" s="132"/>
      <c r="F61" s="88" t="s">
        <v>111</v>
      </c>
      <c r="G61" s="89" t="s">
        <v>87</v>
      </c>
      <c r="H61" s="80">
        <v>113171</v>
      </c>
      <c r="I61" s="81" t="s">
        <v>599</v>
      </c>
      <c r="J61" s="82">
        <v>15000</v>
      </c>
      <c r="L61" s="83" t="str">
        <f t="shared" ca="1" si="2"/>
        <v>Offereras</v>
      </c>
      <c r="M61" s="69"/>
    </row>
    <row r="62" spans="4:13" ht="15" customHeight="1" x14ac:dyDescent="0.35">
      <c r="D62" s="68"/>
      <c r="E62" s="132"/>
      <c r="F62" s="88" t="s">
        <v>112</v>
      </c>
      <c r="G62" s="89" t="s">
        <v>89</v>
      </c>
      <c r="H62" s="80" t="s">
        <v>601</v>
      </c>
      <c r="I62" s="81" t="s">
        <v>600</v>
      </c>
      <c r="J62" s="82">
        <v>42000</v>
      </c>
      <c r="L62" s="83" t="str">
        <f t="shared" ca="1" si="2"/>
        <v>Offereras</v>
      </c>
      <c r="M62" s="69"/>
    </row>
    <row r="63" spans="4:13" ht="15" customHeight="1" x14ac:dyDescent="0.35">
      <c r="D63" s="68"/>
      <c r="E63" s="132"/>
      <c r="F63" s="88" t="s">
        <v>113</v>
      </c>
      <c r="G63" s="89" t="s">
        <v>91</v>
      </c>
      <c r="H63" s="80" t="s">
        <v>582</v>
      </c>
      <c r="I63" s="81" t="s">
        <v>583</v>
      </c>
      <c r="J63" s="82">
        <v>66000</v>
      </c>
      <c r="L63" s="83" t="str">
        <f t="shared" ca="1" si="2"/>
        <v>Offereras</v>
      </c>
      <c r="M63" s="69"/>
    </row>
    <row r="64" spans="4:13" ht="15" customHeight="1" x14ac:dyDescent="0.35">
      <c r="D64" s="68"/>
      <c r="E64" s="90"/>
      <c r="G64" s="30"/>
      <c r="H64" s="39"/>
      <c r="I64" s="40"/>
      <c r="J64" s="91">
        <f>SUMIFS(J43:J63,J43:J63,"&gt;"&amp;1)</f>
        <v>861200</v>
      </c>
      <c r="M64" s="69"/>
    </row>
    <row r="65" spans="3:13" ht="15" customHeight="1" x14ac:dyDescent="0.35">
      <c r="D65" s="68"/>
      <c r="E65" s="38"/>
      <c r="G65" s="30"/>
      <c r="H65" s="39"/>
      <c r="I65" s="40"/>
      <c r="J65" s="41"/>
      <c r="M65" s="69"/>
    </row>
    <row r="66" spans="3:13" ht="22.5" customHeight="1" x14ac:dyDescent="0.35">
      <c r="C66" s="70"/>
      <c r="D66" s="71"/>
      <c r="E66" s="72" t="s">
        <v>44</v>
      </c>
      <c r="F66" s="72" t="s">
        <v>178</v>
      </c>
      <c r="G66" s="72" t="s">
        <v>45</v>
      </c>
      <c r="H66" s="73" t="s">
        <v>46</v>
      </c>
      <c r="I66" s="73" t="s">
        <v>47</v>
      </c>
      <c r="J66" s="73" t="s">
        <v>48</v>
      </c>
      <c r="K66" s="70"/>
      <c r="L66" s="73" t="s">
        <v>179</v>
      </c>
      <c r="M66" s="74"/>
    </row>
    <row r="67" spans="3:13" ht="131.25" customHeight="1" x14ac:dyDescent="0.35">
      <c r="C67" s="75"/>
      <c r="D67" s="76"/>
      <c r="E67" s="77" t="s">
        <v>115</v>
      </c>
      <c r="F67" s="78" t="s">
        <v>114</v>
      </c>
      <c r="G67" s="79" t="s">
        <v>116</v>
      </c>
      <c r="H67" s="80" t="s">
        <v>602</v>
      </c>
      <c r="I67" s="81" t="s">
        <v>603</v>
      </c>
      <c r="J67" s="82">
        <v>425000</v>
      </c>
      <c r="K67" s="75"/>
      <c r="L67" s="83" t="str">
        <f ca="1">IF(LEFT(F67,1)="P",IF(COUNTA(H67:J67)=0,"Position ej offererad",IF(COUNTA(I67:J67)=2,"Komplett","Påbörjad")),
IF(F67&lt;&gt;"",
  IF(OFFSET(J67,IFERROR(RIGHT(F67,1),0)*-1-1,0)="","Tillhörande Position ej offererad",
   IF(J67=1,"Ingår",
       IF(AND(J67&gt;0, I67&lt;&gt;""),"Offereras","Offereras ej, belastningspris medförs"))),""))</f>
        <v>Komplett</v>
      </c>
      <c r="M67" s="84"/>
    </row>
    <row r="68" spans="3:13" ht="8.25" customHeight="1" x14ac:dyDescent="0.35">
      <c r="D68" s="68"/>
      <c r="F68" s="29"/>
      <c r="H68" s="86"/>
      <c r="I68" s="86"/>
      <c r="J68" s="86"/>
      <c r="L68" s="87"/>
      <c r="M68" s="69"/>
    </row>
    <row r="69" spans="3:13" ht="15.65" customHeight="1" x14ac:dyDescent="0.35">
      <c r="D69" s="68"/>
      <c r="E69" s="132" t="s">
        <v>53</v>
      </c>
      <c r="F69" s="88" t="s">
        <v>117</v>
      </c>
      <c r="G69" s="89" t="s">
        <v>54</v>
      </c>
      <c r="H69" s="80" t="s">
        <v>589</v>
      </c>
      <c r="I69" s="81" t="s">
        <v>54</v>
      </c>
      <c r="J69" s="82">
        <v>67000</v>
      </c>
      <c r="L69" s="83" t="str">
        <f t="shared" ref="L69:L88" ca="1" si="3">IF(LEFT(F69,1)="P",IF(COUNTA(H69:J69)=0,"Position ej offererad",IF(COUNTA(I69:J69)=2,"Komplett","Påbörjad")),
IF(F69&lt;&gt;"",
  IF(OFFSET(J69,IFERROR(SUBSTITUTE(RIGHT(F69,2),".",""),0)*-1-1,0)="","Tillhörande Position ej offererad",
   IF(J69=1,"Ingår",
       IF(AND(J69&gt;0, I69&lt;&gt;""),"Offereras","Offereras ej, belastningspris medförs"))),""))</f>
        <v>Offereras</v>
      </c>
      <c r="M69" s="69"/>
    </row>
    <row r="70" spans="3:13" ht="15.65" customHeight="1" x14ac:dyDescent="0.35">
      <c r="D70" s="68"/>
      <c r="E70" s="132"/>
      <c r="F70" s="88" t="s">
        <v>118</v>
      </c>
      <c r="G70" s="89" t="s">
        <v>56</v>
      </c>
      <c r="H70" s="80" t="s">
        <v>561</v>
      </c>
      <c r="I70" s="81" t="s">
        <v>562</v>
      </c>
      <c r="J70" s="82">
        <v>4000</v>
      </c>
      <c r="L70" s="83" t="str">
        <f t="shared" ca="1" si="3"/>
        <v>Offereras</v>
      </c>
      <c r="M70" s="69"/>
    </row>
    <row r="71" spans="3:13" ht="15.65" customHeight="1" x14ac:dyDescent="0.35">
      <c r="D71" s="68"/>
      <c r="E71" s="132"/>
      <c r="F71" s="88" t="s">
        <v>119</v>
      </c>
      <c r="G71" s="89" t="s">
        <v>58</v>
      </c>
      <c r="H71" s="80">
        <v>1404554</v>
      </c>
      <c r="I71" s="81" t="s">
        <v>58</v>
      </c>
      <c r="J71" s="82">
        <v>40000</v>
      </c>
      <c r="L71" s="83" t="str">
        <f t="shared" ca="1" si="3"/>
        <v>Offereras</v>
      </c>
      <c r="M71" s="69"/>
    </row>
    <row r="72" spans="3:13" ht="15.65" customHeight="1" x14ac:dyDescent="0.35">
      <c r="D72" s="68"/>
      <c r="E72" s="132"/>
      <c r="F72" s="88" t="s">
        <v>120</v>
      </c>
      <c r="G72" s="89" t="s">
        <v>60</v>
      </c>
      <c r="H72" s="80">
        <v>1003753</v>
      </c>
      <c r="I72" s="81" t="s">
        <v>590</v>
      </c>
      <c r="J72" s="82">
        <v>50000</v>
      </c>
      <c r="L72" s="83" t="str">
        <f t="shared" ca="1" si="3"/>
        <v>Offereras</v>
      </c>
      <c r="M72" s="69"/>
    </row>
    <row r="73" spans="3:13" ht="15.65" customHeight="1" x14ac:dyDescent="0.35">
      <c r="D73" s="68"/>
      <c r="E73" s="132"/>
      <c r="F73" s="88" t="s">
        <v>121</v>
      </c>
      <c r="G73" s="89" t="s">
        <v>62</v>
      </c>
      <c r="H73" s="80" t="s">
        <v>591</v>
      </c>
      <c r="I73" s="81" t="s">
        <v>567</v>
      </c>
      <c r="J73" s="82">
        <v>11700</v>
      </c>
      <c r="L73" s="83" t="str">
        <f t="shared" ca="1" si="3"/>
        <v>Offereras</v>
      </c>
      <c r="M73" s="69"/>
    </row>
    <row r="74" spans="3:13" ht="15.65" customHeight="1" x14ac:dyDescent="0.35">
      <c r="D74" s="68"/>
      <c r="E74" s="132"/>
      <c r="F74" s="88" t="s">
        <v>122</v>
      </c>
      <c r="G74" s="89" t="s">
        <v>64</v>
      </c>
      <c r="H74" s="80">
        <v>0</v>
      </c>
      <c r="I74" s="81" t="s">
        <v>592</v>
      </c>
      <c r="J74" s="82">
        <v>1</v>
      </c>
      <c r="L74" s="83" t="str">
        <f t="shared" ca="1" si="3"/>
        <v>Ingår</v>
      </c>
      <c r="M74" s="69"/>
    </row>
    <row r="75" spans="3:13" ht="15.65" customHeight="1" x14ac:dyDescent="0.35">
      <c r="D75" s="68"/>
      <c r="E75" s="132"/>
      <c r="F75" s="88" t="s">
        <v>123</v>
      </c>
      <c r="G75" s="89" t="s">
        <v>66</v>
      </c>
      <c r="H75" s="80" t="s">
        <v>568</v>
      </c>
      <c r="I75" s="81" t="s">
        <v>569</v>
      </c>
      <c r="J75" s="82">
        <v>15000</v>
      </c>
      <c r="L75" s="83" t="str">
        <f t="shared" ca="1" si="3"/>
        <v>Offereras</v>
      </c>
      <c r="M75" s="69"/>
    </row>
    <row r="76" spans="3:13" ht="15.65" customHeight="1" x14ac:dyDescent="0.35">
      <c r="D76" s="68"/>
      <c r="E76" s="132"/>
      <c r="F76" s="88" t="s">
        <v>124</v>
      </c>
      <c r="G76" s="89" t="s">
        <v>68</v>
      </c>
      <c r="H76" s="80" t="s">
        <v>570</v>
      </c>
      <c r="I76" s="81" t="s">
        <v>68</v>
      </c>
      <c r="J76" s="82">
        <v>1500</v>
      </c>
      <c r="L76" s="83" t="str">
        <f t="shared" ca="1" si="3"/>
        <v>Offereras</v>
      </c>
      <c r="M76" s="69"/>
    </row>
    <row r="77" spans="3:13" ht="15" customHeight="1" x14ac:dyDescent="0.35">
      <c r="D77" s="68"/>
      <c r="E77" s="132"/>
      <c r="F77" s="88" t="s">
        <v>125</v>
      </c>
      <c r="G77" s="89" t="s">
        <v>70</v>
      </c>
      <c r="H77" s="80" t="s">
        <v>571</v>
      </c>
      <c r="I77" s="81" t="s">
        <v>572</v>
      </c>
      <c r="J77" s="82">
        <v>1700</v>
      </c>
      <c r="L77" s="83" t="str">
        <f t="shared" ca="1" si="3"/>
        <v>Offereras</v>
      </c>
      <c r="M77" s="69"/>
    </row>
    <row r="78" spans="3:13" ht="15" customHeight="1" x14ac:dyDescent="0.35">
      <c r="D78" s="68"/>
      <c r="E78" s="132"/>
      <c r="F78" s="88" t="s">
        <v>126</v>
      </c>
      <c r="G78" s="89" t="s">
        <v>72</v>
      </c>
      <c r="H78" s="80" t="s">
        <v>573</v>
      </c>
      <c r="I78" s="81" t="s">
        <v>574</v>
      </c>
      <c r="J78" s="82">
        <v>3900</v>
      </c>
      <c r="L78" s="83" t="str">
        <f t="shared" ca="1" si="3"/>
        <v>Offereras</v>
      </c>
      <c r="M78" s="69"/>
    </row>
    <row r="79" spans="3:13" ht="15" customHeight="1" x14ac:dyDescent="0.35">
      <c r="D79" s="68"/>
      <c r="E79" s="132"/>
      <c r="F79" s="88" t="s">
        <v>127</v>
      </c>
      <c r="G79" s="89" t="s">
        <v>128</v>
      </c>
      <c r="H79" s="80">
        <v>0</v>
      </c>
      <c r="I79" s="81" t="s">
        <v>604</v>
      </c>
      <c r="J79" s="82">
        <v>1</v>
      </c>
      <c r="L79" s="83" t="str">
        <f t="shared" ca="1" si="3"/>
        <v>Ingår</v>
      </c>
      <c r="M79" s="69"/>
    </row>
    <row r="80" spans="3:13" ht="15" customHeight="1" x14ac:dyDescent="0.35">
      <c r="D80" s="68"/>
      <c r="E80" s="132"/>
      <c r="F80" s="88" t="s">
        <v>129</v>
      </c>
      <c r="G80" s="89" t="s">
        <v>74</v>
      </c>
      <c r="H80" s="80" t="s">
        <v>593</v>
      </c>
      <c r="I80" s="81" t="s">
        <v>594</v>
      </c>
      <c r="J80" s="82">
        <v>4900</v>
      </c>
      <c r="L80" s="83" t="str">
        <f t="shared" ca="1" si="3"/>
        <v>Offereras</v>
      </c>
      <c r="M80" s="69"/>
    </row>
    <row r="81" spans="3:13" ht="15" customHeight="1" x14ac:dyDescent="0.35">
      <c r="D81" s="68"/>
      <c r="E81" s="132" t="s">
        <v>75</v>
      </c>
      <c r="F81" s="88" t="s">
        <v>130</v>
      </c>
      <c r="G81" s="89" t="s">
        <v>77</v>
      </c>
      <c r="H81" s="80">
        <v>211551</v>
      </c>
      <c r="I81" s="81" t="s">
        <v>595</v>
      </c>
      <c r="J81" s="82">
        <v>40000</v>
      </c>
      <c r="L81" s="83" t="str">
        <f t="shared" ca="1" si="3"/>
        <v>Offereras</v>
      </c>
      <c r="M81" s="69"/>
    </row>
    <row r="82" spans="3:13" ht="15" customHeight="1" x14ac:dyDescent="0.35">
      <c r="D82" s="68"/>
      <c r="E82" s="132"/>
      <c r="F82" s="88" t="s">
        <v>131</v>
      </c>
      <c r="G82" s="89" t="s">
        <v>79</v>
      </c>
      <c r="H82" s="80">
        <v>503000</v>
      </c>
      <c r="I82" s="81" t="s">
        <v>596</v>
      </c>
      <c r="J82" s="82">
        <v>35000</v>
      </c>
      <c r="L82" s="83" t="str">
        <f t="shared" ca="1" si="3"/>
        <v>Offereras</v>
      </c>
      <c r="M82" s="69"/>
    </row>
    <row r="83" spans="3:13" ht="15" customHeight="1" x14ac:dyDescent="0.35">
      <c r="D83" s="68"/>
      <c r="E83" s="132"/>
      <c r="F83" s="88" t="s">
        <v>132</v>
      </c>
      <c r="G83" s="89" t="s">
        <v>81</v>
      </c>
      <c r="H83" s="80">
        <v>201650</v>
      </c>
      <c r="I83" s="81" t="s">
        <v>597</v>
      </c>
      <c r="J83" s="82">
        <v>26000</v>
      </c>
      <c r="L83" s="83" t="str">
        <f t="shared" ca="1" si="3"/>
        <v>Offereras</v>
      </c>
      <c r="M83" s="69"/>
    </row>
    <row r="84" spans="3:13" ht="15" customHeight="1" x14ac:dyDescent="0.35">
      <c r="D84" s="68"/>
      <c r="E84" s="132"/>
      <c r="F84" s="88" t="s">
        <v>133</v>
      </c>
      <c r="G84" s="89" t="s">
        <v>83</v>
      </c>
      <c r="H84" s="80">
        <v>101047</v>
      </c>
      <c r="I84" s="81" t="s">
        <v>585</v>
      </c>
      <c r="J84" s="82">
        <v>8000</v>
      </c>
      <c r="L84" s="83" t="str">
        <f t="shared" ca="1" si="3"/>
        <v>Offereras</v>
      </c>
      <c r="M84" s="69"/>
    </row>
    <row r="85" spans="3:13" ht="15" customHeight="1" x14ac:dyDescent="0.35">
      <c r="D85" s="68"/>
      <c r="E85" s="132"/>
      <c r="F85" s="88" t="s">
        <v>134</v>
      </c>
      <c r="G85" s="89" t="s">
        <v>85</v>
      </c>
      <c r="H85" s="80">
        <v>112234</v>
      </c>
      <c r="I85" s="81" t="s">
        <v>598</v>
      </c>
      <c r="J85" s="82">
        <v>11500</v>
      </c>
      <c r="L85" s="83" t="str">
        <f t="shared" ca="1" si="3"/>
        <v>Offereras</v>
      </c>
      <c r="M85" s="69"/>
    </row>
    <row r="86" spans="3:13" ht="15" customHeight="1" x14ac:dyDescent="0.35">
      <c r="D86" s="68"/>
      <c r="E86" s="132"/>
      <c r="F86" s="88" t="s">
        <v>135</v>
      </c>
      <c r="G86" s="89" t="s">
        <v>87</v>
      </c>
      <c r="H86" s="80">
        <v>113171</v>
      </c>
      <c r="I86" s="81" t="s">
        <v>599</v>
      </c>
      <c r="J86" s="82">
        <v>15000</v>
      </c>
      <c r="L86" s="83" t="str">
        <f t="shared" ca="1" si="3"/>
        <v>Offereras</v>
      </c>
      <c r="M86" s="69"/>
    </row>
    <row r="87" spans="3:13" ht="15" customHeight="1" x14ac:dyDescent="0.35">
      <c r="D87" s="68"/>
      <c r="E87" s="132"/>
      <c r="F87" s="88" t="s">
        <v>136</v>
      </c>
      <c r="G87" s="89" t="s">
        <v>89</v>
      </c>
      <c r="H87" s="80" t="s">
        <v>601</v>
      </c>
      <c r="I87" s="81" t="s">
        <v>600</v>
      </c>
      <c r="J87" s="82">
        <v>42000</v>
      </c>
      <c r="L87" s="83" t="str">
        <f t="shared" ca="1" si="3"/>
        <v>Offereras</v>
      </c>
      <c r="M87" s="69"/>
    </row>
    <row r="88" spans="3:13" ht="15" customHeight="1" x14ac:dyDescent="0.35">
      <c r="D88" s="68"/>
      <c r="E88" s="132"/>
      <c r="F88" s="88" t="s">
        <v>137</v>
      </c>
      <c r="G88" s="89" t="s">
        <v>91</v>
      </c>
      <c r="H88" s="80" t="s">
        <v>582</v>
      </c>
      <c r="I88" s="81" t="s">
        <v>583</v>
      </c>
      <c r="J88" s="82">
        <v>66000</v>
      </c>
      <c r="L88" s="83" t="str">
        <f t="shared" ca="1" si="3"/>
        <v>Offereras</v>
      </c>
      <c r="M88" s="69"/>
    </row>
    <row r="89" spans="3:13" ht="15" customHeight="1" x14ac:dyDescent="0.35">
      <c r="D89" s="68"/>
      <c r="E89" s="90"/>
      <c r="G89" s="30"/>
      <c r="H89" s="39"/>
      <c r="I89" s="40"/>
      <c r="J89" s="91">
        <f>SUMIFS(J67:J88,J67:J88,"&gt;"&amp;1)</f>
        <v>868200</v>
      </c>
      <c r="M89" s="69"/>
    </row>
    <row r="90" spans="3:13" ht="15" customHeight="1" x14ac:dyDescent="0.35">
      <c r="D90" s="68"/>
      <c r="E90" s="38"/>
      <c r="G90" s="30"/>
      <c r="H90" s="39"/>
      <c r="I90" s="40"/>
      <c r="J90" s="41"/>
      <c r="M90" s="69"/>
    </row>
    <row r="91" spans="3:13" ht="22.5" customHeight="1" x14ac:dyDescent="0.35">
      <c r="C91" s="70"/>
      <c r="D91" s="71"/>
      <c r="E91" s="72" t="s">
        <v>44</v>
      </c>
      <c r="F91" s="72" t="s">
        <v>178</v>
      </c>
      <c r="G91" s="72" t="s">
        <v>45</v>
      </c>
      <c r="H91" s="73" t="s">
        <v>46</v>
      </c>
      <c r="I91" s="73" t="s">
        <v>47</v>
      </c>
      <c r="J91" s="73" t="s">
        <v>48</v>
      </c>
      <c r="K91" s="70"/>
      <c r="L91" s="73" t="s">
        <v>179</v>
      </c>
      <c r="M91" s="74"/>
    </row>
    <row r="92" spans="3:13" ht="130.5" customHeight="1" x14ac:dyDescent="0.35">
      <c r="C92" s="75"/>
      <c r="D92" s="76"/>
      <c r="E92" s="77" t="s">
        <v>139</v>
      </c>
      <c r="F92" s="78" t="s">
        <v>138</v>
      </c>
      <c r="G92" s="79" t="s">
        <v>140</v>
      </c>
      <c r="H92" s="80" t="s">
        <v>605</v>
      </c>
      <c r="I92" s="81" t="s">
        <v>606</v>
      </c>
      <c r="J92" s="82">
        <v>482000</v>
      </c>
      <c r="K92" s="75"/>
      <c r="L92" s="83" t="str">
        <f ca="1">IF(LEFT(F92,1)="P",IF(COUNTA(H92:J92)=0,"Position ej offererad",IF(COUNTA(I92:J92)=2,"Komplett","Påbörjad")),
IF(F92&lt;&gt;"",
  IF(OFFSET(J92,IFERROR(RIGHT(F92,1),0)*-1-1,0)="","Tillhörande Position ej offererad",
   IF(J92=1,"Ingår",
       IF(AND(J92&gt;0, I92&lt;&gt;""),"Offereras","Offereras ej, belastningspris medförs"))),""))</f>
        <v>Komplett</v>
      </c>
      <c r="M92" s="84"/>
    </row>
    <row r="93" spans="3:13" ht="8.25" customHeight="1" x14ac:dyDescent="0.35">
      <c r="D93" s="68"/>
      <c r="F93" s="29"/>
      <c r="H93" s="86"/>
      <c r="I93" s="86"/>
      <c r="J93" s="86"/>
      <c r="L93" s="87"/>
      <c r="M93" s="69"/>
    </row>
    <row r="94" spans="3:13" ht="15.65" customHeight="1" x14ac:dyDescent="0.35">
      <c r="D94" s="68"/>
      <c r="E94" s="132" t="s">
        <v>53</v>
      </c>
      <c r="F94" s="88" t="s">
        <v>141</v>
      </c>
      <c r="G94" s="89" t="s">
        <v>54</v>
      </c>
      <c r="H94" s="80" t="s">
        <v>607</v>
      </c>
      <c r="I94" s="81" t="s">
        <v>54</v>
      </c>
      <c r="J94" s="82">
        <v>75000</v>
      </c>
      <c r="L94" s="83" t="str">
        <f t="shared" ref="L94:L113" ca="1" si="4">IF(LEFT(F94,1)="P",IF(COUNTA(H94:J94)=0,"Position ej offererad",IF(COUNTA(I94:J94)=2,"Komplett","Påbörjad")),
IF(F94&lt;&gt;"",
  IF(OFFSET(J94,IFERROR(SUBSTITUTE(RIGHT(F94,2),".",""),0)*-1-1,0)="","Tillhörande Position ej offererad",
   IF(J94=1,"Ingår",
       IF(AND(J94&gt;0, I94&lt;&gt;""),"Offereras","Offereras ej, belastningspris medförs"))),""))</f>
        <v>Offereras</v>
      </c>
      <c r="M94" s="69"/>
    </row>
    <row r="95" spans="3:13" ht="15.65" customHeight="1" x14ac:dyDescent="0.35">
      <c r="D95" s="68"/>
      <c r="E95" s="132"/>
      <c r="F95" s="88" t="s">
        <v>142</v>
      </c>
      <c r="G95" s="89" t="s">
        <v>56</v>
      </c>
      <c r="H95" s="80" t="s">
        <v>561</v>
      </c>
      <c r="I95" s="81" t="s">
        <v>562</v>
      </c>
      <c r="J95" s="82">
        <v>4000</v>
      </c>
      <c r="L95" s="83" t="str">
        <f t="shared" ca="1" si="4"/>
        <v>Offereras</v>
      </c>
      <c r="M95" s="69"/>
    </row>
    <row r="96" spans="3:13" ht="15.65" customHeight="1" x14ac:dyDescent="0.35">
      <c r="D96" s="68"/>
      <c r="E96" s="132"/>
      <c r="F96" s="88" t="s">
        <v>143</v>
      </c>
      <c r="G96" s="89" t="s">
        <v>58</v>
      </c>
      <c r="H96" s="80">
        <v>1404561</v>
      </c>
      <c r="I96" s="81" t="s">
        <v>58</v>
      </c>
      <c r="J96" s="82">
        <v>43000</v>
      </c>
      <c r="L96" s="83" t="str">
        <f t="shared" ca="1" si="4"/>
        <v>Offereras</v>
      </c>
      <c r="M96" s="69"/>
    </row>
    <row r="97" spans="4:13" ht="15.65" customHeight="1" x14ac:dyDescent="0.35">
      <c r="D97" s="68"/>
      <c r="E97" s="132"/>
      <c r="F97" s="88" t="s">
        <v>144</v>
      </c>
      <c r="G97" s="89" t="s">
        <v>60</v>
      </c>
      <c r="H97" s="80">
        <v>1003933</v>
      </c>
      <c r="I97" s="81" t="s">
        <v>590</v>
      </c>
      <c r="J97" s="82">
        <v>60000</v>
      </c>
      <c r="L97" s="83" t="str">
        <f t="shared" ca="1" si="4"/>
        <v>Offereras</v>
      </c>
      <c r="M97" s="69"/>
    </row>
    <row r="98" spans="4:13" ht="15.65" customHeight="1" x14ac:dyDescent="0.35">
      <c r="D98" s="68"/>
      <c r="E98" s="132"/>
      <c r="F98" s="88" t="s">
        <v>145</v>
      </c>
      <c r="G98" s="89" t="s">
        <v>62</v>
      </c>
      <c r="H98" s="80" t="s">
        <v>591</v>
      </c>
      <c r="I98" s="81" t="s">
        <v>567</v>
      </c>
      <c r="J98" s="82">
        <v>11700</v>
      </c>
      <c r="L98" s="83" t="str">
        <f t="shared" ca="1" si="4"/>
        <v>Offereras</v>
      </c>
      <c r="M98" s="69"/>
    </row>
    <row r="99" spans="4:13" ht="15.65" customHeight="1" x14ac:dyDescent="0.35">
      <c r="D99" s="68"/>
      <c r="E99" s="132"/>
      <c r="F99" s="88" t="s">
        <v>146</v>
      </c>
      <c r="G99" s="89" t="s">
        <v>64</v>
      </c>
      <c r="H99" s="80">
        <v>0</v>
      </c>
      <c r="I99" s="81" t="s">
        <v>592</v>
      </c>
      <c r="J99" s="82">
        <v>1</v>
      </c>
      <c r="L99" s="83" t="str">
        <f t="shared" ca="1" si="4"/>
        <v>Ingår</v>
      </c>
      <c r="M99" s="69"/>
    </row>
    <row r="100" spans="4:13" ht="15.65" customHeight="1" x14ac:dyDescent="0.35">
      <c r="D100" s="68"/>
      <c r="E100" s="132"/>
      <c r="F100" s="88" t="s">
        <v>147</v>
      </c>
      <c r="G100" s="89" t="s">
        <v>66</v>
      </c>
      <c r="H100" s="80" t="s">
        <v>568</v>
      </c>
      <c r="I100" s="81" t="s">
        <v>569</v>
      </c>
      <c r="J100" s="82">
        <v>15000</v>
      </c>
      <c r="L100" s="83" t="str">
        <f t="shared" ca="1" si="4"/>
        <v>Offereras</v>
      </c>
      <c r="M100" s="69"/>
    </row>
    <row r="101" spans="4:13" ht="15.65" customHeight="1" x14ac:dyDescent="0.35">
      <c r="D101" s="68"/>
      <c r="E101" s="132"/>
      <c r="F101" s="88" t="s">
        <v>148</v>
      </c>
      <c r="G101" s="89" t="s">
        <v>68</v>
      </c>
      <c r="H101" s="80" t="s">
        <v>570</v>
      </c>
      <c r="I101" s="81" t="s">
        <v>68</v>
      </c>
      <c r="J101" s="82">
        <v>1500</v>
      </c>
      <c r="L101" s="83" t="str">
        <f t="shared" ca="1" si="4"/>
        <v>Offereras</v>
      </c>
      <c r="M101" s="69"/>
    </row>
    <row r="102" spans="4:13" ht="15" customHeight="1" x14ac:dyDescent="0.35">
      <c r="D102" s="68"/>
      <c r="E102" s="132"/>
      <c r="F102" s="88" t="s">
        <v>149</v>
      </c>
      <c r="G102" s="89" t="s">
        <v>70</v>
      </c>
      <c r="H102" s="80" t="s">
        <v>571</v>
      </c>
      <c r="I102" s="81" t="s">
        <v>572</v>
      </c>
      <c r="J102" s="82">
        <v>1700</v>
      </c>
      <c r="L102" s="83" t="str">
        <f t="shared" ca="1" si="4"/>
        <v>Offereras</v>
      </c>
      <c r="M102" s="69"/>
    </row>
    <row r="103" spans="4:13" ht="15" customHeight="1" x14ac:dyDescent="0.35">
      <c r="D103" s="68"/>
      <c r="E103" s="132"/>
      <c r="F103" s="88" t="s">
        <v>150</v>
      </c>
      <c r="G103" s="89" t="s">
        <v>72</v>
      </c>
      <c r="H103" s="80" t="s">
        <v>573</v>
      </c>
      <c r="I103" s="81" t="s">
        <v>574</v>
      </c>
      <c r="J103" s="82">
        <v>3900</v>
      </c>
      <c r="L103" s="83" t="str">
        <f t="shared" ca="1" si="4"/>
        <v>Offereras</v>
      </c>
      <c r="M103" s="69"/>
    </row>
    <row r="104" spans="4:13" ht="15" customHeight="1" x14ac:dyDescent="0.35">
      <c r="D104" s="68"/>
      <c r="E104" s="132"/>
      <c r="F104" s="88" t="s">
        <v>151</v>
      </c>
      <c r="G104" s="89" t="s">
        <v>128</v>
      </c>
      <c r="H104" s="80">
        <v>0</v>
      </c>
      <c r="I104" s="81" t="s">
        <v>604</v>
      </c>
      <c r="J104" s="82">
        <v>1</v>
      </c>
      <c r="L104" s="83" t="str">
        <f t="shared" ca="1" si="4"/>
        <v>Ingår</v>
      </c>
      <c r="M104" s="69"/>
    </row>
    <row r="105" spans="4:13" ht="15" customHeight="1" x14ac:dyDescent="0.35">
      <c r="D105" s="68"/>
      <c r="E105" s="132"/>
      <c r="F105" s="88" t="s">
        <v>152</v>
      </c>
      <c r="G105" s="89" t="s">
        <v>74</v>
      </c>
      <c r="H105" s="80" t="s">
        <v>593</v>
      </c>
      <c r="I105" s="81" t="s">
        <v>594</v>
      </c>
      <c r="J105" s="82">
        <v>4900</v>
      </c>
      <c r="L105" s="83" t="str">
        <f t="shared" ca="1" si="4"/>
        <v>Offereras</v>
      </c>
      <c r="M105" s="69"/>
    </row>
    <row r="106" spans="4:13" ht="15" customHeight="1" x14ac:dyDescent="0.35">
      <c r="D106" s="68"/>
      <c r="E106" s="132" t="s">
        <v>75</v>
      </c>
      <c r="F106" s="88" t="s">
        <v>153</v>
      </c>
      <c r="G106" s="89" t="s">
        <v>77</v>
      </c>
      <c r="H106" s="80">
        <v>211551</v>
      </c>
      <c r="I106" s="81" t="s">
        <v>595</v>
      </c>
      <c r="J106" s="82">
        <v>40000</v>
      </c>
      <c r="L106" s="83" t="str">
        <f t="shared" ca="1" si="4"/>
        <v>Offereras</v>
      </c>
      <c r="M106" s="69"/>
    </row>
    <row r="107" spans="4:13" ht="15" customHeight="1" x14ac:dyDescent="0.35">
      <c r="D107" s="68"/>
      <c r="E107" s="132"/>
      <c r="F107" s="88" t="s">
        <v>154</v>
      </c>
      <c r="G107" s="89" t="s">
        <v>79</v>
      </c>
      <c r="H107" s="80">
        <v>503000</v>
      </c>
      <c r="I107" s="81" t="s">
        <v>596</v>
      </c>
      <c r="J107" s="82">
        <v>35000</v>
      </c>
      <c r="L107" s="83" t="str">
        <f t="shared" ca="1" si="4"/>
        <v>Offereras</v>
      </c>
      <c r="M107" s="69"/>
    </row>
    <row r="108" spans="4:13" ht="15" customHeight="1" x14ac:dyDescent="0.35">
      <c r="D108" s="68"/>
      <c r="E108" s="132"/>
      <c r="F108" s="88" t="s">
        <v>155</v>
      </c>
      <c r="G108" s="89" t="s">
        <v>81</v>
      </c>
      <c r="H108" s="80">
        <v>201650</v>
      </c>
      <c r="I108" s="81" t="s">
        <v>597</v>
      </c>
      <c r="J108" s="82">
        <v>26000</v>
      </c>
      <c r="L108" s="83" t="str">
        <f t="shared" ca="1" si="4"/>
        <v>Offereras</v>
      </c>
      <c r="M108" s="69"/>
    </row>
    <row r="109" spans="4:13" ht="15" customHeight="1" x14ac:dyDescent="0.35">
      <c r="D109" s="68"/>
      <c r="E109" s="132"/>
      <c r="F109" s="88" t="s">
        <v>156</v>
      </c>
      <c r="G109" s="89" t="s">
        <v>83</v>
      </c>
      <c r="H109" s="80">
        <v>101047</v>
      </c>
      <c r="I109" s="81" t="s">
        <v>585</v>
      </c>
      <c r="J109" s="82">
        <v>8000</v>
      </c>
      <c r="L109" s="83" t="str">
        <f t="shared" ca="1" si="4"/>
        <v>Offereras</v>
      </c>
      <c r="M109" s="69"/>
    </row>
    <row r="110" spans="4:13" ht="15" customHeight="1" x14ac:dyDescent="0.35">
      <c r="D110" s="68"/>
      <c r="E110" s="132"/>
      <c r="F110" s="88" t="s">
        <v>157</v>
      </c>
      <c r="G110" s="89" t="s">
        <v>85</v>
      </c>
      <c r="H110" s="80">
        <v>112234</v>
      </c>
      <c r="I110" s="81" t="s">
        <v>598</v>
      </c>
      <c r="J110" s="82">
        <v>11500</v>
      </c>
      <c r="L110" s="83" t="str">
        <f t="shared" ca="1" si="4"/>
        <v>Offereras</v>
      </c>
      <c r="M110" s="69"/>
    </row>
    <row r="111" spans="4:13" ht="15" customHeight="1" x14ac:dyDescent="0.35">
      <c r="D111" s="68"/>
      <c r="E111" s="132"/>
      <c r="F111" s="88" t="s">
        <v>158</v>
      </c>
      <c r="G111" s="89" t="s">
        <v>87</v>
      </c>
      <c r="H111" s="80">
        <v>113171</v>
      </c>
      <c r="I111" s="81" t="s">
        <v>599</v>
      </c>
      <c r="J111" s="82">
        <v>15000</v>
      </c>
      <c r="L111" s="83" t="str">
        <f t="shared" ca="1" si="4"/>
        <v>Offereras</v>
      </c>
      <c r="M111" s="69"/>
    </row>
    <row r="112" spans="4:13" ht="15" customHeight="1" x14ac:dyDescent="0.35">
      <c r="D112" s="68"/>
      <c r="E112" s="132"/>
      <c r="F112" s="88" t="s">
        <v>159</v>
      </c>
      <c r="G112" s="89" t="s">
        <v>89</v>
      </c>
      <c r="H112" s="80" t="s">
        <v>601</v>
      </c>
      <c r="I112" s="81" t="s">
        <v>600</v>
      </c>
      <c r="J112" s="82">
        <v>42000</v>
      </c>
      <c r="L112" s="83" t="str">
        <f t="shared" ca="1" si="4"/>
        <v>Offereras</v>
      </c>
      <c r="M112" s="69"/>
    </row>
    <row r="113" spans="4:13" ht="15" customHeight="1" x14ac:dyDescent="0.35">
      <c r="D113" s="68"/>
      <c r="E113" s="132"/>
      <c r="F113" s="88" t="s">
        <v>160</v>
      </c>
      <c r="G113" s="89" t="s">
        <v>91</v>
      </c>
      <c r="H113" s="80" t="s">
        <v>582</v>
      </c>
      <c r="I113" s="81" t="s">
        <v>583</v>
      </c>
      <c r="J113" s="82">
        <v>66000</v>
      </c>
      <c r="L113" s="83" t="str">
        <f t="shared" ca="1" si="4"/>
        <v>Offereras</v>
      </c>
      <c r="M113" s="69"/>
    </row>
    <row r="114" spans="4:13" ht="15" customHeight="1" x14ac:dyDescent="0.35">
      <c r="D114" s="68"/>
      <c r="E114" s="90"/>
      <c r="G114" s="30"/>
      <c r="H114" s="39"/>
      <c r="I114" s="40"/>
      <c r="J114" s="91">
        <f>SUMIFS(J92:J113,J92:J113,"&gt;"&amp;1)</f>
        <v>946200</v>
      </c>
      <c r="M114" s="69"/>
    </row>
    <row r="115" spans="4:13" ht="15" customHeight="1" thickBot="1" x14ac:dyDescent="0.4">
      <c r="D115" s="92"/>
      <c r="E115" s="93"/>
      <c r="F115" s="93"/>
      <c r="G115" s="93"/>
      <c r="H115" s="93"/>
      <c r="I115" s="93"/>
      <c r="J115" s="93"/>
      <c r="K115" s="93"/>
      <c r="L115" s="93"/>
      <c r="M115" s="94"/>
    </row>
    <row r="116" spans="4:13" ht="13" customHeight="1" x14ac:dyDescent="0.35">
      <c r="E116" s="38"/>
      <c r="G116" s="30"/>
      <c r="H116" s="39"/>
      <c r="I116" s="40"/>
      <c r="J116" s="41"/>
    </row>
    <row r="117" spans="4:13" ht="20.149999999999999" customHeight="1" x14ac:dyDescent="0.35">
      <c r="D117" s="95"/>
      <c r="E117" s="96"/>
      <c r="F117" s="72"/>
      <c r="G117" s="96"/>
      <c r="H117" s="96" t="s">
        <v>161</v>
      </c>
      <c r="I117" s="96" t="s">
        <v>162</v>
      </c>
      <c r="J117" s="96" t="s">
        <v>163</v>
      </c>
      <c r="K117" s="95"/>
      <c r="L117" s="95"/>
      <c r="M117" s="95"/>
    </row>
    <row r="118" spans="4:13" ht="29.9" customHeight="1" x14ac:dyDescent="0.35">
      <c r="D118" s="75"/>
      <c r="E118" s="131" t="s">
        <v>164</v>
      </c>
      <c r="F118" s="131"/>
      <c r="G118" s="97" t="s">
        <v>165</v>
      </c>
      <c r="H118" s="88">
        <v>50</v>
      </c>
      <c r="I118" s="88">
        <f>H118*J118</f>
        <v>40000</v>
      </c>
      <c r="J118" s="98">
        <v>800</v>
      </c>
      <c r="K118" s="75"/>
      <c r="L118" s="75"/>
      <c r="M118" s="75"/>
    </row>
    <row r="119" spans="4:13" ht="29.9" customHeight="1" x14ac:dyDescent="0.35">
      <c r="D119" s="75"/>
      <c r="E119" s="131" t="s">
        <v>164</v>
      </c>
      <c r="F119" s="131"/>
      <c r="G119" s="97" t="s">
        <v>166</v>
      </c>
      <c r="H119" s="88">
        <v>40</v>
      </c>
      <c r="I119" s="88">
        <f t="shared" ref="I119:I120" si="5">H119*J119</f>
        <v>32000</v>
      </c>
      <c r="J119" s="98">
        <v>800</v>
      </c>
      <c r="K119" s="75"/>
      <c r="L119" s="75"/>
      <c r="M119" s="75"/>
    </row>
    <row r="120" spans="4:13" ht="29.9" customHeight="1" x14ac:dyDescent="0.35">
      <c r="D120" s="75"/>
      <c r="E120" s="131" t="s">
        <v>164</v>
      </c>
      <c r="F120" s="131"/>
      <c r="G120" s="97" t="s">
        <v>167</v>
      </c>
      <c r="H120" s="88">
        <v>10</v>
      </c>
      <c r="I120" s="88">
        <f t="shared" si="5"/>
        <v>0</v>
      </c>
      <c r="J120" s="98">
        <v>0</v>
      </c>
      <c r="K120" s="75"/>
      <c r="L120" s="75"/>
      <c r="M120" s="75"/>
    </row>
    <row r="121" spans="4:13" ht="15.75" customHeight="1" x14ac:dyDescent="0.35">
      <c r="D121" s="75"/>
      <c r="E121" s="31"/>
      <c r="G121" s="99"/>
      <c r="H121" s="100"/>
      <c r="I121" s="101"/>
      <c r="J121" s="102">
        <f>SUM(I118:I120)</f>
        <v>72000</v>
      </c>
      <c r="K121" s="75"/>
      <c r="L121" s="75"/>
      <c r="M121" s="75"/>
    </row>
    <row r="122" spans="4:13" ht="13" customHeight="1" thickBot="1" x14ac:dyDescent="0.4">
      <c r="E122" s="38"/>
      <c r="G122" s="30"/>
      <c r="H122" s="39"/>
      <c r="I122" s="40"/>
      <c r="J122" s="41"/>
    </row>
    <row r="123" spans="4:13" ht="30.65" customHeight="1" thickBot="1" x14ac:dyDescent="0.4">
      <c r="I123" s="103" t="s">
        <v>168</v>
      </c>
      <c r="J123" s="104">
        <f>SUM(J64,J89,J114,J40,J121)</f>
        <v>3470200</v>
      </c>
    </row>
    <row r="124" spans="4:13" ht="13" customHeight="1" x14ac:dyDescent="0.35">
      <c r="E124" s="38"/>
      <c r="G124" s="30"/>
      <c r="H124" s="39"/>
      <c r="I124" s="40"/>
      <c r="J124" s="41"/>
    </row>
    <row r="125" spans="4:13" ht="15" customHeight="1" x14ac:dyDescent="0.35">
      <c r="E125" s="105" t="s">
        <v>169</v>
      </c>
      <c r="F125" s="106"/>
      <c r="G125" s="106"/>
      <c r="H125" s="106"/>
      <c r="I125" s="107"/>
      <c r="J125" s="108">
        <v>0.1</v>
      </c>
    </row>
    <row r="126" spans="4:13" ht="15.75" customHeight="1" x14ac:dyDescent="0.35"/>
    <row r="127" spans="4:13" ht="15.75" customHeight="1" x14ac:dyDescent="0.35"/>
    <row r="128" spans="4:13"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sheetData>
  <sheetProtection algorithmName="SHA-512" hashValue="1C0q6o2ZbgNt9089ASr3MAFC0OZ9rkb/BnVfRTNru+NFWy9mLFEEdfSd/kjJ5W+pVSFntIcSXLVA6xh6F6nOWw==" saltValue="c1lFd7yGGrjI2BosBOuAZQ==" spinCount="100000" sheet="1" objects="1" scenarios="1" selectLockedCells="1"/>
  <mergeCells count="16">
    <mergeCell ref="E1:L2"/>
    <mergeCell ref="E118:F118"/>
    <mergeCell ref="E119:F119"/>
    <mergeCell ref="E120:F120"/>
    <mergeCell ref="E45:E55"/>
    <mergeCell ref="E56:E63"/>
    <mergeCell ref="E69:E80"/>
    <mergeCell ref="E81:E88"/>
    <mergeCell ref="E94:E105"/>
    <mergeCell ref="E106:E113"/>
    <mergeCell ref="E32:E39"/>
    <mergeCell ref="E4:G4"/>
    <mergeCell ref="H4:I4"/>
    <mergeCell ref="E5:F5"/>
    <mergeCell ref="E6:F6"/>
    <mergeCell ref="E21:E31"/>
  </mergeCells>
  <conditionalFormatting sqref="E5">
    <cfRule type="cellIs" dxfId="60" priority="49" stopIfTrue="1" operator="greaterThanOrEqual">
      <formula>$AD$5</formula>
    </cfRule>
    <cfRule type="dataBar" priority="50">
      <dataBar>
        <cfvo type="num" val="0"/>
        <cfvo type="num" val="$AD$5"/>
        <color rgb="FFFFB628"/>
      </dataBar>
      <extLst>
        <ext xmlns:x14="http://schemas.microsoft.com/office/spreadsheetml/2009/9/main" uri="{B025F937-C7B1-47D3-B67F-A62EFF666E3E}">
          <x14:id>{0511BF8C-C5BC-4A2E-8A85-28194DB08974}</x14:id>
        </ext>
      </extLst>
    </cfRule>
  </conditionalFormatting>
  <conditionalFormatting sqref="E6 G6">
    <cfRule type="containsText" dxfId="59" priority="47" operator="containsText" text="Minimum uppnått">
      <formula>NOT(ISERROR(SEARCH("Minimum uppnått",E6)))</formula>
    </cfRule>
  </conditionalFormatting>
  <conditionalFormatting sqref="E6">
    <cfRule type="containsText" dxfId="58" priority="46" operator="containsText" text="Minimum ej uppnått">
      <formula>NOT(ISERROR(SEARCH("Minimum ej uppnått",E6)))</formula>
    </cfRule>
  </conditionalFormatting>
  <conditionalFormatting sqref="G5">
    <cfRule type="dataBar" priority="51">
      <dataBar>
        <cfvo type="num" val="$AD$5"/>
        <cfvo type="num" val="$AF$5"/>
        <color theme="9" tint="-0.249977111117893"/>
      </dataBar>
      <extLst>
        <ext xmlns:x14="http://schemas.microsoft.com/office/spreadsheetml/2009/9/main" uri="{B025F937-C7B1-47D3-B67F-A62EFF666E3E}">
          <x14:id>{365F1C7B-BFAC-4E8E-99CB-00190D69F133}</x14:id>
        </ext>
      </extLst>
    </cfRule>
  </conditionalFormatting>
  <conditionalFormatting sqref="G6">
    <cfRule type="containsBlanks" dxfId="57" priority="44">
      <formula>LEN(TRIM(G6))=0</formula>
    </cfRule>
    <cfRule type="containsText" dxfId="56" priority="45" operator="containsText" text="Samtliga positioner har anbud">
      <formula>NOT(ISERROR(SEARCH("Samtliga positioner har anbud",G6)))</formula>
    </cfRule>
  </conditionalFormatting>
  <conditionalFormatting sqref="G118:G120">
    <cfRule type="duplicateValues" dxfId="55" priority="48"/>
  </conditionalFormatting>
  <conditionalFormatting sqref="I6">
    <cfRule type="expression" dxfId="54" priority="41">
      <formula>$E$5=0</formula>
    </cfRule>
    <cfRule type="cellIs" dxfId="53" priority="42" operator="equal">
      <formula>0</formula>
    </cfRule>
    <cfRule type="cellIs" dxfId="52" priority="43" operator="greaterThan">
      <formula>0</formula>
    </cfRule>
  </conditionalFormatting>
  <conditionalFormatting sqref="J4:J6 L116:L1048576">
    <cfRule type="containsText" dxfId="51" priority="32" operator="containsText" text="Påbörjad">
      <formula>NOT(ISERROR(SEARCH("Påbörjad",J4)))</formula>
    </cfRule>
    <cfRule type="containsText" dxfId="50" priority="33" operator="containsText" text="Komplett">
      <formula>NOT(ISERROR(SEARCH("Komplett",J4)))</formula>
    </cfRule>
    <cfRule type="containsText" dxfId="49" priority="34" operator="containsText" text="Position ej offererad">
      <formula>NOT(ISERROR(SEARCH("Position ej offererad",J4)))</formula>
    </cfRule>
    <cfRule type="containsText" dxfId="48" priority="35" operator="containsText" text="Offereras ej, belastningspris medförs">
      <formula>NOT(ISERROR(SEARCH("Offereras ej, belastningspris medförs",J4)))</formula>
    </cfRule>
    <cfRule type="containsText" dxfId="47" priority="36" operator="containsText" text="Offereras">
      <formula>NOT(ISERROR(SEARCH("Offereras",J4)))</formula>
    </cfRule>
  </conditionalFormatting>
  <conditionalFormatting sqref="J5">
    <cfRule type="cellIs" dxfId="46" priority="39" stopIfTrue="1" operator="greaterThanOrEqual">
      <formula>3</formula>
    </cfRule>
    <cfRule type="dataBar" priority="40">
      <dataBar>
        <cfvo type="num" val="0"/>
        <cfvo type="num" val="3"/>
        <color rgb="FFFFB628"/>
      </dataBar>
      <extLst>
        <ext xmlns:x14="http://schemas.microsoft.com/office/spreadsheetml/2009/9/main" uri="{B025F937-C7B1-47D3-B67F-A62EFF666E3E}">
          <x14:id>{1A3AE5F7-58CF-4978-A554-C6B13FA288B0}</x14:id>
        </ext>
      </extLst>
    </cfRule>
  </conditionalFormatting>
  <conditionalFormatting sqref="J6">
    <cfRule type="containsText" dxfId="45" priority="37" operator="containsText" text="Priser för tilläggstjänser satta">
      <formula>NOT(ISERROR(SEARCH("Priser för tilläggstjänser satta",J6)))</formula>
    </cfRule>
    <cfRule type="containsText" dxfId="44" priority="38" operator="containsText" text="Priser för tilläggstjänser ej satta">
      <formula>NOT(ISERROR(SEARCH("Priser för tilläggstjänser ej satta",J6)))</formula>
    </cfRule>
  </conditionalFormatting>
  <conditionalFormatting sqref="L3:L4">
    <cfRule type="containsText" dxfId="43" priority="27" operator="containsText" text="Påbörjad">
      <formula>NOT(ISERROR(SEARCH("Påbörjad",L3)))</formula>
    </cfRule>
    <cfRule type="containsText" dxfId="42" priority="28" operator="containsText" text="Komplett">
      <formula>NOT(ISERROR(SEARCH("Komplett",L3)))</formula>
    </cfRule>
    <cfRule type="containsText" dxfId="41" priority="29" operator="containsText" text="Position ej offererad">
      <formula>NOT(ISERROR(SEARCH("Position ej offererad",L3)))</formula>
    </cfRule>
    <cfRule type="containsText" dxfId="40" priority="30" operator="containsText" text="Offereras ej, belastningspris medförs">
      <formula>NOT(ISERROR(SEARCH("Offereras ej, belastningspris medförs",L3)))</formula>
    </cfRule>
    <cfRule type="containsText" dxfId="39" priority="31" operator="containsText" text="Offereras">
      <formula>NOT(ISERROR(SEARCH("Offereras",L3)))</formula>
    </cfRule>
  </conditionalFormatting>
  <conditionalFormatting sqref="L5">
    <cfRule type="expression" dxfId="38" priority="26">
      <formula>$E$5&gt;=$AD$5</formula>
    </cfRule>
  </conditionalFormatting>
  <conditionalFormatting sqref="L7:L114">
    <cfRule type="containsText" dxfId="37" priority="1" operator="containsText" text="Påbörjad">
      <formula>NOT(ISERROR(SEARCH("Påbörjad",L7)))</formula>
    </cfRule>
    <cfRule type="containsText" dxfId="36" priority="2" operator="containsText" text="Komplett">
      <formula>NOT(ISERROR(SEARCH("Komplett",L7)))</formula>
    </cfRule>
    <cfRule type="containsText" dxfId="35" priority="3" operator="containsText" text="Position ej offererad">
      <formula>NOT(ISERROR(SEARCH("Position ej offererad",L7)))</formula>
    </cfRule>
    <cfRule type="containsText" dxfId="34" priority="4" operator="containsText" text="Offereras ej, belastningspris medförs">
      <formula>NOT(ISERROR(SEARCH("Offereras ej, belastningspris medförs",L7)))</formula>
    </cfRule>
    <cfRule type="containsText" dxfId="33" priority="5" operator="containsText" text="Offereras">
      <formula>NOT(ISERROR(SEARCH("Offereras",L7)))</formula>
    </cfRule>
  </conditionalFormatting>
  <dataValidations count="4">
    <dataValidation allowBlank="1" showInputMessage="1" showErrorMessage="1" prompt="Redskap" sqref="E32 E56 E81 E106" xr:uid="{D358D891-68F4-4CFE-87D1-74C6B517F87E}"/>
    <dataValidation type="decimal" allowBlank="1" showInputMessage="1" showErrorMessage="1" sqref="J125" xr:uid="{27C01297-D37F-4B9A-86F7-C3CCAB0E183C}">
      <formula1>0</formula1>
      <formula2>1</formula2>
    </dataValidation>
    <dataValidation type="decimal" allowBlank="1" showInputMessage="1" showErrorMessage="1" sqref="J19 J118:J120 J43 J67 J92 J94:J113 J69:J88 J45:J63 J21:J39" xr:uid="{E0701BF4-5781-4D51-B0DF-D7E913824324}">
      <formula1>0</formula1>
      <formula2>100000000000</formula2>
    </dataValidation>
    <dataValidation allowBlank="1" showInputMessage="1" showErrorMessage="1" prompt="Tillbehör ska vara kompatibelt med den grundmaskin som är angiven i positionen" sqref="E69 E45 E21 E94" xr:uid="{ACE72E31-E819-4190-BD36-990545978127}"/>
  </dataValidations>
  <printOptions horizontalCentered="1"/>
  <pageMargins left="0.15748031496062992" right="0.15748031496062992" top="0.15748031496062992" bottom="0.15748031496062992" header="0.11811023622047245" footer="0.11811023622047245"/>
  <pageSetup paperSize="9" scale="68"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0511BF8C-C5BC-4A2E-8A85-28194DB08974}">
            <x14:dataBar minLength="0" maxLength="100" border="1" negativeBarBorderColorSameAsPositive="0">
              <x14:cfvo type="num">
                <xm:f>0</xm:f>
              </x14:cfvo>
              <x14:cfvo type="num">
                <xm:f>$AD$5</xm:f>
              </x14:cfvo>
              <x14:borderColor rgb="FFFFB628"/>
              <x14:negativeFillColor rgb="FFFF0000"/>
              <x14:negativeBorderColor rgb="FFFF0000"/>
              <x14:axisColor rgb="FF000000"/>
            </x14:dataBar>
          </x14:cfRule>
          <xm:sqref>E5</xm:sqref>
        </x14:conditionalFormatting>
        <x14:conditionalFormatting xmlns:xm="http://schemas.microsoft.com/office/excel/2006/main">
          <x14:cfRule type="dataBar" id="{365F1C7B-BFAC-4E8E-99CB-00190D69F133}">
            <x14:dataBar minLength="0" maxLength="100" border="1" gradient="0" negativeBarBorderColorSameAsPositive="0">
              <x14:cfvo type="num">
                <xm:f>$AD$5</xm:f>
              </x14:cfvo>
              <x14:cfvo type="num">
                <xm:f>$AF$5</xm:f>
              </x14:cfvo>
              <x14:borderColor theme="9" tint="-0.249977111117893"/>
              <x14:negativeFillColor rgb="FFFF0000"/>
              <x14:negativeBorderColor rgb="FFFF0000"/>
              <x14:axisColor rgb="FF000000"/>
            </x14:dataBar>
          </x14:cfRule>
          <xm:sqref>G5</xm:sqref>
        </x14:conditionalFormatting>
        <x14:conditionalFormatting xmlns:xm="http://schemas.microsoft.com/office/excel/2006/main">
          <x14:cfRule type="dataBar" id="{1A3AE5F7-58CF-4978-A554-C6B13FA288B0}">
            <x14:dataBar minLength="0" maxLength="100" border="1" negativeBarBorderColorSameAsPositive="0">
              <x14:cfvo type="num">
                <xm:f>0</xm:f>
              </x14:cfvo>
              <x14:cfvo type="num">
                <xm:f>3</xm:f>
              </x14:cfvo>
              <x14:borderColor rgb="FFFFB628"/>
              <x14:negativeFillColor rgb="FFFF0000"/>
              <x14:negativeBorderColor rgb="FFFF0000"/>
              <x14:axisColor rgb="FF000000"/>
            </x14:dataBar>
          </x14:cfRule>
          <xm:sqref>J5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B144F-7C43-415F-96C6-9D162EA9F32E}">
  <sheetPr codeName="wTemplate8">
    <pageSetUpPr fitToPage="1"/>
  </sheetPr>
  <dimension ref="A1:AK262"/>
  <sheetViews>
    <sheetView showGridLines="0" showWhiteSpace="0" topLeftCell="C1" zoomScale="80" zoomScaleNormal="80" zoomScalePageLayoutView="130" workbookViewId="0">
      <pane ySplit="7" topLeftCell="A8" activePane="bottomLeft" state="frozen"/>
      <selection activeCell="B5" sqref="B5:H6"/>
      <selection pane="bottomLeft" activeCell="H19" sqref="H19:J19"/>
    </sheetView>
  </sheetViews>
  <sheetFormatPr defaultColWidth="8.7265625" defaultRowHeight="15.5" outlineLevelCol="1" x14ac:dyDescent="0.35"/>
  <cols>
    <col min="1" max="2" width="3.81640625" style="29" hidden="1" customWidth="1"/>
    <col min="3" max="4" width="1.453125" style="29" customWidth="1"/>
    <col min="5" max="5" width="27.453125" style="29" customWidth="1"/>
    <col min="6" max="6" width="10.1796875" style="28" customWidth="1"/>
    <col min="7" max="7" width="62.81640625" style="29" customWidth="1"/>
    <col min="8" max="8" width="21.453125" style="29" customWidth="1"/>
    <col min="9" max="9" width="36.7265625" style="29" customWidth="1"/>
    <col min="10" max="10" width="20.453125" style="29" customWidth="1"/>
    <col min="11" max="11" width="1.453125" style="29" customWidth="1"/>
    <col min="12" max="12" width="21" style="29" customWidth="1"/>
    <col min="13" max="13" width="2.81640625" style="29" customWidth="1"/>
    <col min="14" max="14" width="23.54296875" style="29" customWidth="1"/>
    <col min="15" max="15" width="1.453125" style="29" customWidth="1"/>
    <col min="16" max="16" width="27.453125" style="29" customWidth="1"/>
    <col min="17" max="17" width="10.1796875" style="29" customWidth="1"/>
    <col min="18" max="18" width="58.1796875" style="29" customWidth="1"/>
    <col min="19" max="21" width="21.453125" style="29" customWidth="1"/>
    <col min="22" max="22" width="1.453125" style="29" customWidth="1"/>
    <col min="23" max="23" width="21" style="29" customWidth="1"/>
    <col min="24" max="24" width="2.81640625" style="29" customWidth="1"/>
    <col min="25" max="28" width="8.7265625" style="29"/>
    <col min="29" max="29" width="30.26953125" style="29" hidden="1" customWidth="1" outlineLevel="1"/>
    <col min="30" max="30" width="8.7265625" style="29" hidden="1" customWidth="1" outlineLevel="1"/>
    <col min="31" max="31" width="24.1796875" style="29" hidden="1" customWidth="1" outlineLevel="1"/>
    <col min="32" max="32" width="8.7265625" style="29" hidden="1" customWidth="1" outlineLevel="1"/>
    <col min="33" max="33" width="23.453125" style="29" hidden="1" customWidth="1" outlineLevel="1"/>
    <col min="34" max="36" width="8.7265625" style="29" hidden="1" customWidth="1" outlineLevel="1"/>
    <col min="37" max="37" width="8.7265625" style="29" collapsed="1"/>
    <col min="38" max="16384" width="8.7265625" style="29"/>
  </cols>
  <sheetData>
    <row r="1" spans="3:32" s="27" customFormat="1" ht="3.75" customHeight="1" thickBot="1" x14ac:dyDescent="0.4">
      <c r="C1" s="26"/>
      <c r="D1" s="26"/>
      <c r="E1" s="130" t="s">
        <v>170</v>
      </c>
      <c r="F1" s="130"/>
      <c r="G1" s="130"/>
      <c r="H1" s="130"/>
      <c r="I1" s="130"/>
      <c r="J1" s="130"/>
      <c r="K1" s="130"/>
      <c r="L1" s="130"/>
      <c r="M1"/>
      <c r="N1"/>
      <c r="O1" s="29"/>
      <c r="P1" s="29"/>
      <c r="Q1" s="29"/>
      <c r="R1" s="32"/>
    </row>
    <row r="2" spans="3:32" s="27" customFormat="1" ht="15.75" customHeight="1" x14ac:dyDescent="0.35">
      <c r="D2" s="33"/>
      <c r="E2" s="130"/>
      <c r="F2" s="130"/>
      <c r="G2" s="130"/>
      <c r="H2" s="130"/>
      <c r="I2" s="130"/>
      <c r="J2" s="130"/>
      <c r="K2" s="130"/>
      <c r="L2" s="130"/>
      <c r="M2" s="36"/>
      <c r="N2" s="29"/>
      <c r="O2" s="29"/>
      <c r="P2" s="29"/>
      <c r="Q2" s="29"/>
      <c r="R2" s="32"/>
    </row>
    <row r="3" spans="3:32" s="27" customFormat="1" ht="3.75" customHeight="1" thickBot="1" x14ac:dyDescent="0.4">
      <c r="D3" s="37"/>
      <c r="E3" s="38"/>
      <c r="F3" s="28"/>
      <c r="G3" s="30"/>
      <c r="H3" s="39"/>
      <c r="I3" s="40"/>
      <c r="J3" s="41"/>
      <c r="K3" s="29"/>
      <c r="L3" s="29"/>
      <c r="M3" s="42"/>
      <c r="N3" s="29"/>
      <c r="O3" s="29"/>
      <c r="P3" s="29"/>
      <c r="Q3" s="29"/>
      <c r="R3" s="32"/>
    </row>
    <row r="4" spans="3:32" s="27" customFormat="1" ht="27.75" customHeight="1" thickBot="1" x14ac:dyDescent="0.4">
      <c r="D4" s="43"/>
      <c r="E4" s="133" t="s">
        <v>171</v>
      </c>
      <c r="F4" s="134"/>
      <c r="G4" s="135"/>
      <c r="H4" s="133" t="s">
        <v>53</v>
      </c>
      <c r="I4" s="135"/>
      <c r="J4" s="44" t="s">
        <v>164</v>
      </c>
      <c r="L4" s="45" t="s">
        <v>172</v>
      </c>
      <c r="M4" s="42"/>
      <c r="N4"/>
      <c r="Q4"/>
      <c r="R4"/>
    </row>
    <row r="5" spans="3:32" s="27" customFormat="1" ht="20.25" customHeight="1" thickBot="1" x14ac:dyDescent="0.4">
      <c r="D5" s="43"/>
      <c r="E5" s="136">
        <f ca="1">COUNTIFS(L19:L346,"Komplett")</f>
        <v>0</v>
      </c>
      <c r="F5" s="137"/>
      <c r="G5" s="46">
        <f ca="1">COUNTIFS(L19:L342,"Komplett")</f>
        <v>0</v>
      </c>
      <c r="H5" s="47" t="s">
        <v>173</v>
      </c>
      <c r="I5" s="48">
        <f ca="1">COUNTIFS($L$19:$L$342,"Offereras")+COUNTIFS($L$19:$L$342,"Ingår")</f>
        <v>0</v>
      </c>
      <c r="J5" s="49">
        <f>COUNTA(J238:J240)</f>
        <v>0</v>
      </c>
      <c r="L5" s="50">
        <f>AD5</f>
        <v>6</v>
      </c>
      <c r="M5" s="42"/>
      <c r="N5"/>
      <c r="O5"/>
      <c r="P5"/>
      <c r="Q5"/>
      <c r="R5"/>
      <c r="AC5" s="51" t="s">
        <v>174</v>
      </c>
      <c r="AD5" s="52">
        <v>6</v>
      </c>
      <c r="AE5" s="51" t="s">
        <v>175</v>
      </c>
      <c r="AF5" s="52">
        <v>12</v>
      </c>
    </row>
    <row r="6" spans="3:32" s="27" customFormat="1" ht="20.25" customHeight="1" thickBot="1" x14ac:dyDescent="0.4">
      <c r="D6" s="43"/>
      <c r="E6" s="138" t="str">
        <f ca="1">IF(E5&gt;=AD5,"Minimum uppnått",IF(E5&gt;0,"Minimum om "&amp;AD5&amp;" grundmaskiner ej uppnått",""))</f>
        <v/>
      </c>
      <c r="F6" s="139"/>
      <c r="G6" s="53" t="str">
        <f ca="1">IF(G5=AF5,"Samtliga positioner har anbud", IF(G5&gt;AD5,AF5-G5&amp;" Positioner och dess "&amp;COUNTIFS(L17:L342,"Tillhörande Position ej offererad")&amp;" tillbehör ges ej anbud på och ger belastningspris",""))</f>
        <v/>
      </c>
      <c r="H6" s="54" t="s">
        <v>176</v>
      </c>
      <c r="I6" s="55">
        <f ca="1">+COUNTIFS($L$19:$L$342,"Offereras ej, belastningspris medförs")</f>
        <v>0</v>
      </c>
      <c r="J6" s="56" t="str">
        <f ca="1">IF(E5=0,"",IF(J5&lt;3,"Priser för tilläggstjänser ej satta","Priser för tilläggstjänser satta"))</f>
        <v/>
      </c>
      <c r="M6" s="42"/>
      <c r="N6"/>
      <c r="O6"/>
      <c r="P6"/>
      <c r="Q6"/>
      <c r="R6"/>
    </row>
    <row r="7" spans="3:32" s="27" customFormat="1" ht="6.75" customHeight="1" thickBot="1" x14ac:dyDescent="0.4">
      <c r="D7" s="57"/>
      <c r="E7" s="58"/>
      <c r="F7" s="58"/>
      <c r="G7" s="58"/>
      <c r="H7" s="59"/>
      <c r="I7" s="59"/>
      <c r="J7" s="59"/>
      <c r="K7" s="59"/>
      <c r="L7" s="59"/>
      <c r="M7" s="60"/>
      <c r="N7"/>
      <c r="O7"/>
      <c r="P7"/>
      <c r="Q7"/>
      <c r="R7"/>
    </row>
    <row r="8" spans="3:32" s="27" customFormat="1" ht="15" customHeight="1" thickBot="1" x14ac:dyDescent="0.4">
      <c r="E8" s="2"/>
      <c r="F8" s="2"/>
      <c r="G8" s="2"/>
      <c r="H8" s="29"/>
      <c r="I8" s="29"/>
      <c r="J8" s="29"/>
      <c r="K8" s="29"/>
      <c r="L8" s="29"/>
      <c r="M8" s="29"/>
      <c r="N8"/>
      <c r="O8"/>
      <c r="P8"/>
      <c r="Q8"/>
      <c r="R8"/>
    </row>
    <row r="9" spans="3:32" s="27" customFormat="1" ht="21.75" customHeight="1" x14ac:dyDescent="0.35">
      <c r="C9"/>
      <c r="D9" s="33"/>
      <c r="E9" s="34" t="s">
        <v>177</v>
      </c>
      <c r="F9" s="35"/>
      <c r="G9" s="35"/>
      <c r="H9" s="35"/>
      <c r="I9" s="35"/>
      <c r="J9" s="35"/>
      <c r="K9" s="35"/>
      <c r="L9" s="35"/>
      <c r="M9" s="36"/>
      <c r="N9"/>
      <c r="O9" s="33"/>
      <c r="P9" s="34" t="s">
        <v>177</v>
      </c>
      <c r="Q9" s="35"/>
      <c r="R9" s="35"/>
      <c r="S9" s="35"/>
      <c r="T9" s="35"/>
      <c r="U9" s="35"/>
      <c r="V9" s="35"/>
      <c r="W9" s="35"/>
      <c r="X9" s="36"/>
    </row>
    <row r="10" spans="3:32" s="27" customFormat="1" ht="8.25" customHeight="1" x14ac:dyDescent="0.35">
      <c r="D10" s="43"/>
      <c r="E10" s="2"/>
      <c r="F10" s="2"/>
      <c r="G10" s="2"/>
      <c r="H10" s="29"/>
      <c r="I10" s="29"/>
      <c r="J10" s="29"/>
      <c r="K10" s="29"/>
      <c r="L10" s="29"/>
      <c r="M10" s="42"/>
      <c r="N10"/>
      <c r="O10" s="43"/>
      <c r="P10" s="2"/>
      <c r="Q10" s="2"/>
      <c r="R10" s="2"/>
      <c r="S10" s="29"/>
      <c r="T10" s="29"/>
      <c r="U10" s="29"/>
      <c r="V10" s="29"/>
      <c r="W10" s="29"/>
      <c r="X10" s="42"/>
    </row>
    <row r="11" spans="3:32" s="27" customFormat="1" ht="30.75" customHeight="1" x14ac:dyDescent="0.35">
      <c r="D11" s="43"/>
      <c r="H11" s="29"/>
      <c r="I11" s="29"/>
      <c r="J11" s="29"/>
      <c r="K11" s="29"/>
      <c r="L11"/>
      <c r="M11" s="42"/>
      <c r="N11"/>
      <c r="O11" s="43"/>
      <c r="S11" s="29"/>
      <c r="T11" s="29"/>
      <c r="U11" s="29"/>
      <c r="V11" s="29"/>
      <c r="W11"/>
      <c r="X11" s="42"/>
    </row>
    <row r="12" spans="3:32" ht="30.75" customHeight="1" x14ac:dyDescent="0.35">
      <c r="D12" s="37"/>
      <c r="G12" s="30"/>
      <c r="H12" s="39"/>
      <c r="I12" s="40"/>
      <c r="J12" s="41"/>
      <c r="L12"/>
      <c r="M12" s="42"/>
      <c r="N12"/>
      <c r="O12" s="37"/>
      <c r="Q12" s="28"/>
      <c r="R12" s="30"/>
      <c r="S12" s="39"/>
      <c r="T12" s="40"/>
      <c r="U12" s="41"/>
      <c r="W12"/>
      <c r="X12" s="42"/>
    </row>
    <row r="13" spans="3:32" ht="30.75" customHeight="1" x14ac:dyDescent="0.35">
      <c r="D13" s="37"/>
      <c r="E13" s="41"/>
      <c r="G13" s="30"/>
      <c r="H13" s="39"/>
      <c r="I13" s="40"/>
      <c r="J13" s="41"/>
      <c r="M13" s="42"/>
      <c r="N13"/>
      <c r="O13" s="37"/>
      <c r="P13" s="41"/>
      <c r="Q13" s="28"/>
      <c r="R13" s="30"/>
      <c r="S13" s="39"/>
      <c r="T13" s="40"/>
      <c r="U13" s="41"/>
      <c r="X13" s="42"/>
    </row>
    <row r="14" spans="3:32" ht="18.75" customHeight="1" x14ac:dyDescent="0.35">
      <c r="D14" s="37"/>
      <c r="E14" s="41"/>
      <c r="G14" s="30"/>
      <c r="H14" s="39"/>
      <c r="I14" s="40"/>
      <c r="J14" s="41"/>
      <c r="M14" s="42"/>
      <c r="N14"/>
      <c r="O14" s="37"/>
      <c r="P14" s="41"/>
      <c r="Q14" s="28"/>
      <c r="R14" s="30"/>
      <c r="S14" s="39"/>
      <c r="T14" s="40"/>
      <c r="U14" s="41"/>
      <c r="X14" s="42"/>
    </row>
    <row r="15" spans="3:32" ht="11.25" customHeight="1" thickBot="1" x14ac:dyDescent="0.4">
      <c r="D15" s="61"/>
      <c r="E15" s="62"/>
      <c r="F15" s="63"/>
      <c r="G15" s="64"/>
      <c r="H15" s="65"/>
      <c r="I15" s="66"/>
      <c r="J15" s="67"/>
      <c r="K15" s="59"/>
      <c r="L15" s="59"/>
      <c r="M15" s="60"/>
      <c r="N15"/>
      <c r="O15" s="61"/>
      <c r="P15" s="62"/>
      <c r="Q15" s="63"/>
      <c r="R15" s="64"/>
      <c r="S15" s="65"/>
      <c r="T15" s="66"/>
      <c r="U15" s="67"/>
      <c r="V15" s="59"/>
      <c r="W15" s="59"/>
      <c r="X15" s="60"/>
    </row>
    <row r="16" spans="3:32" ht="15" customHeight="1" thickBot="1" x14ac:dyDescent="0.4">
      <c r="E16" s="38"/>
      <c r="G16" s="30"/>
      <c r="H16" s="39"/>
      <c r="I16" s="40"/>
      <c r="J16" s="41"/>
      <c r="N16"/>
      <c r="P16" s="38"/>
      <c r="Q16" s="28"/>
      <c r="R16" s="30"/>
      <c r="S16" s="39"/>
      <c r="T16" s="40"/>
      <c r="U16" s="41"/>
    </row>
    <row r="17" spans="1:24" ht="7.5" customHeight="1" x14ac:dyDescent="0.35">
      <c r="D17" s="110"/>
      <c r="E17" s="111"/>
      <c r="F17" s="112"/>
      <c r="G17" s="113"/>
      <c r="H17" s="114"/>
      <c r="I17" s="115"/>
      <c r="J17" s="116"/>
      <c r="K17" s="117"/>
      <c r="L17" s="117"/>
      <c r="M17" s="118"/>
      <c r="N17"/>
      <c r="O17" s="110"/>
      <c r="P17" s="111"/>
      <c r="Q17" s="112"/>
      <c r="R17" s="113"/>
      <c r="S17" s="114"/>
      <c r="T17" s="115"/>
      <c r="U17" s="116"/>
      <c r="V17" s="117"/>
      <c r="W17" s="117"/>
      <c r="X17" s="118"/>
    </row>
    <row r="18" spans="1:24" s="70" customFormat="1" ht="22.5" customHeight="1" x14ac:dyDescent="0.35">
      <c r="D18" s="71"/>
      <c r="E18" s="72" t="s">
        <v>44</v>
      </c>
      <c r="F18" s="72" t="s">
        <v>178</v>
      </c>
      <c r="G18" s="72" t="s">
        <v>45</v>
      </c>
      <c r="H18" s="73" t="s">
        <v>46</v>
      </c>
      <c r="I18" s="73" t="s">
        <v>47</v>
      </c>
      <c r="J18" s="73" t="s">
        <v>48</v>
      </c>
      <c r="L18" s="73" t="s">
        <v>179</v>
      </c>
      <c r="M18" s="74"/>
      <c r="N18"/>
      <c r="O18" s="71"/>
      <c r="P18" s="72" t="s">
        <v>44</v>
      </c>
      <c r="Q18" s="72" t="s">
        <v>178</v>
      </c>
      <c r="R18" s="72" t="s">
        <v>45</v>
      </c>
      <c r="S18" s="73" t="s">
        <v>46</v>
      </c>
      <c r="T18" s="73" t="s">
        <v>47</v>
      </c>
      <c r="U18" s="73" t="s">
        <v>48</v>
      </c>
      <c r="W18" s="73" t="s">
        <v>179</v>
      </c>
      <c r="X18" s="74"/>
    </row>
    <row r="19" spans="1:24" s="75" customFormat="1" ht="150.75" customHeight="1" x14ac:dyDescent="0.35">
      <c r="A19" s="75" t="str">
        <f>IFERROR(TRIM(_xlfn.TEXTAFTER(F19,"Position")),A18)</f>
        <v xml:space="preserve">
2B.A1</v>
      </c>
      <c r="B19" s="75">
        <f>COUNTIFS(A$9:$A19,A19)</f>
        <v>1</v>
      </c>
      <c r="D19" s="76"/>
      <c r="E19" s="77" t="s">
        <v>181</v>
      </c>
      <c r="F19" s="78" t="s">
        <v>180</v>
      </c>
      <c r="G19" s="79" t="s">
        <v>317</v>
      </c>
      <c r="H19" s="80"/>
      <c r="I19" s="81"/>
      <c r="J19" s="82"/>
      <c r="L19" s="83" t="str">
        <f ca="1">IF(LEFT(F19,1)="P",IF(COUNTA(H19:J19)=0,"Position ej offererad",IF(COUNTA(I19:J19)=2,"Komplett","Påbörjad")),
IF(F19&lt;&gt;"",
  IF(OFFSET(J19,IFERROR(RIGHT(F19,1),0)*-1-1,0)="","Tillhörande Position ej offererad",
   IF(J19=1,"Ingår",
       IF(AND(J19&gt;0, I19&lt;&gt;""),"Offereras","Offereras ej, belastningspris medförs"))),""))</f>
        <v>Position ej offererad</v>
      </c>
      <c r="M19" s="84"/>
      <c r="O19" s="76"/>
      <c r="P19" s="77" t="s">
        <v>181</v>
      </c>
      <c r="Q19" s="78" t="s">
        <v>330</v>
      </c>
      <c r="R19" s="79" t="s">
        <v>317</v>
      </c>
      <c r="S19" s="80"/>
      <c r="T19" s="81"/>
      <c r="U19" s="82"/>
      <c r="W19" s="83" t="str">
        <f ca="1">IF(LEFT(Q19,1)="P",IF(COUNTA(S19:U19)=0,"Position ej offererad",IF(COUNTA(T19:U19)=2,"Komplett","Påbörjad")),
IF(Q19&lt;&gt;"",
  IF(OFFSET(U19,IFERROR(RIGHT(Q19,1),0)*-1-1,0)="","Tillhörande Position ej offererad",
   IF(U19=1,"Ingår",
       IF(AND(U19&gt;0, T19&lt;&gt;""),"Offereras","Offereras ej, belastningspris medförs"))),""))</f>
        <v>Position ej offererad</v>
      </c>
      <c r="X19" s="84"/>
    </row>
    <row r="20" spans="1:24" ht="8.25" customHeight="1" x14ac:dyDescent="0.35">
      <c r="A20" s="75" t="str">
        <f t="shared" ref="A20:A24" si="0">IFERROR(TRIM(_xlfn.TEXTAFTER(F20,"Position")),A19)</f>
        <v xml:space="preserve">
2B.A1</v>
      </c>
      <c r="B20" s="75">
        <f>COUNTIFS(A$9:$A20,A20)</f>
        <v>2</v>
      </c>
      <c r="D20" s="68"/>
      <c r="F20" s="29"/>
      <c r="H20" s="86"/>
      <c r="I20" s="86"/>
      <c r="J20" s="86"/>
      <c r="L20" s="87"/>
      <c r="M20" s="69"/>
      <c r="O20" s="68"/>
      <c r="S20" s="86"/>
      <c r="T20" s="86"/>
      <c r="U20" s="86"/>
      <c r="W20" s="87"/>
      <c r="X20" s="69"/>
    </row>
    <row r="21" spans="1:24" ht="15.65" customHeight="1" x14ac:dyDescent="0.35">
      <c r="A21" s="75" t="str">
        <f>IFERROR(TRIM(_xlfn.TEXTAFTER(F21,"Position")),A20)</f>
        <v xml:space="preserve">
2B.A1</v>
      </c>
      <c r="B21" s="75">
        <f>COUNTIFS(A$9:$A21,A21)</f>
        <v>3</v>
      </c>
      <c r="D21" s="68"/>
      <c r="E21" s="132" t="s">
        <v>53</v>
      </c>
      <c r="F21" s="88" t="s">
        <v>182</v>
      </c>
      <c r="G21" s="89" t="s">
        <v>183</v>
      </c>
      <c r="H21" s="80"/>
      <c r="I21" s="81"/>
      <c r="J21" s="82"/>
      <c r="L21" s="83" t="str">
        <f t="shared" ref="L21:L34" ca="1" si="1">IF(LEFT(F21,1)="P",IF(COUNTA(H21:J21)=0,"Position ej offererad",IF(COUNTA(I21:J21)=2,"Komplett","Påbörjad")),
IF(F21&lt;&gt;"",
  IF(OFFSET(J21,IFERROR(SUBSTITUTE(RIGHT(F21,2),".",""),0)*-1-1,0)="","Tillhörande Position ej offererad",
   IF(J21=1,"Ingår",
       IF(AND(J21&gt;0, I21&lt;&gt;""),"Offereras","Offereras ej, belastningspris medförs"))),""))</f>
        <v>Tillhörande Position ej offererad</v>
      </c>
      <c r="M21" s="69"/>
      <c r="O21" s="68"/>
      <c r="P21" s="132" t="s">
        <v>53</v>
      </c>
      <c r="Q21" s="88" t="s">
        <v>348</v>
      </c>
      <c r="R21" s="89" t="s">
        <v>183</v>
      </c>
      <c r="S21" s="80"/>
      <c r="T21" s="81"/>
      <c r="U21" s="82"/>
      <c r="W21" s="83" t="str">
        <f t="shared" ref="W21:W34" ca="1" si="2">IF(LEFT(Q21,1)="P",IF(COUNTA(S21:U21)=0,"Position ej offererad",IF(COUNTA(T21:U21)=2,"Komplett","Påbörjad")),
IF(Q21&lt;&gt;"",
  IF(OFFSET(U21,IFERROR(SUBSTITUTE(RIGHT(Q21,2),".",""),0)*-1-1,0)="","Tillhörande Position ej offererad",
   IF(U21=1,"Ingår",
       IF(AND(U21&gt;0, T21&lt;&gt;""),"Offereras","Offereras ej, belastningspris medförs"))),""))</f>
        <v>Tillhörande Position ej offererad</v>
      </c>
      <c r="X21" s="69"/>
    </row>
    <row r="22" spans="1:24" ht="15.65" customHeight="1" x14ac:dyDescent="0.35">
      <c r="A22" s="75"/>
      <c r="B22" s="75"/>
      <c r="D22" s="68"/>
      <c r="E22" s="132"/>
      <c r="F22" s="88" t="s">
        <v>184</v>
      </c>
      <c r="G22" s="89" t="s">
        <v>185</v>
      </c>
      <c r="H22" s="80"/>
      <c r="I22" s="81"/>
      <c r="J22" s="82"/>
      <c r="L22" s="83" t="str">
        <f t="shared" ca="1" si="1"/>
        <v>Tillhörande Position ej offererad</v>
      </c>
      <c r="M22" s="69"/>
      <c r="O22" s="68"/>
      <c r="P22" s="132"/>
      <c r="Q22" s="88" t="s">
        <v>349</v>
      </c>
      <c r="R22" s="89" t="s">
        <v>185</v>
      </c>
      <c r="S22" s="80"/>
      <c r="T22" s="81"/>
      <c r="U22" s="82"/>
      <c r="W22" s="83" t="str">
        <f t="shared" ca="1" si="2"/>
        <v>Tillhörande Position ej offererad</v>
      </c>
      <c r="X22" s="69"/>
    </row>
    <row r="23" spans="1:24" ht="15.65" customHeight="1" x14ac:dyDescent="0.35">
      <c r="A23" s="75" t="str">
        <f>IFERROR(TRIM(_xlfn.TEXTAFTER(F23,"Position")),A21)</f>
        <v xml:space="preserve">
2B.A1</v>
      </c>
      <c r="B23" s="75">
        <f>COUNTIFS(A$9:$A23,A23)</f>
        <v>4</v>
      </c>
      <c r="D23" s="68"/>
      <c r="E23" s="132"/>
      <c r="F23" s="88" t="s">
        <v>186</v>
      </c>
      <c r="G23" s="89" t="s">
        <v>66</v>
      </c>
      <c r="H23" s="80"/>
      <c r="I23" s="81"/>
      <c r="J23" s="82"/>
      <c r="L23" s="83" t="str">
        <f t="shared" ca="1" si="1"/>
        <v>Tillhörande Position ej offererad</v>
      </c>
      <c r="M23" s="69"/>
      <c r="O23" s="68"/>
      <c r="P23" s="132"/>
      <c r="Q23" s="88" t="s">
        <v>350</v>
      </c>
      <c r="R23" s="89" t="s">
        <v>66</v>
      </c>
      <c r="S23" s="80"/>
      <c r="T23" s="81"/>
      <c r="U23" s="82"/>
      <c r="W23" s="83" t="str">
        <f t="shared" ca="1" si="2"/>
        <v>Tillhörande Position ej offererad</v>
      </c>
      <c r="X23" s="69"/>
    </row>
    <row r="24" spans="1:24" ht="15.65" customHeight="1" x14ac:dyDescent="0.35">
      <c r="A24" s="75" t="str">
        <f t="shared" si="0"/>
        <v xml:space="preserve">
2B.A1</v>
      </c>
      <c r="B24" s="75">
        <f>COUNTIFS(A$9:$A24,A24)</f>
        <v>5</v>
      </c>
      <c r="D24" s="68"/>
      <c r="E24" s="132"/>
      <c r="F24" s="88" t="s">
        <v>187</v>
      </c>
      <c r="G24" s="89" t="s">
        <v>188</v>
      </c>
      <c r="H24" s="80"/>
      <c r="I24" s="81"/>
      <c r="J24" s="82"/>
      <c r="L24" s="83" t="str">
        <f t="shared" ca="1" si="1"/>
        <v>Tillhörande Position ej offererad</v>
      </c>
      <c r="M24" s="69"/>
      <c r="O24" s="68"/>
      <c r="P24" s="132"/>
      <c r="Q24" s="88" t="s">
        <v>351</v>
      </c>
      <c r="R24" s="89" t="s">
        <v>188</v>
      </c>
      <c r="S24" s="80"/>
      <c r="T24" s="81"/>
      <c r="U24" s="82"/>
      <c r="W24" s="83" t="str">
        <f t="shared" ca="1" si="2"/>
        <v>Tillhörande Position ej offererad</v>
      </c>
      <c r="X24" s="69"/>
    </row>
    <row r="25" spans="1:24" ht="15.65" customHeight="1" x14ac:dyDescent="0.35">
      <c r="A25" s="75"/>
      <c r="B25" s="75"/>
      <c r="D25" s="68"/>
      <c r="E25" s="132"/>
      <c r="F25" s="88" t="s">
        <v>189</v>
      </c>
      <c r="G25" s="89" t="s">
        <v>318</v>
      </c>
      <c r="H25" s="80"/>
      <c r="I25" s="81"/>
      <c r="J25" s="82"/>
      <c r="L25" s="83" t="str">
        <f t="shared" ca="1" si="1"/>
        <v>Tillhörande Position ej offererad</v>
      </c>
      <c r="M25" s="69"/>
      <c r="O25" s="68"/>
      <c r="P25" s="132"/>
      <c r="Q25" s="88" t="s">
        <v>352</v>
      </c>
      <c r="R25" s="89" t="s">
        <v>318</v>
      </c>
      <c r="S25" s="80"/>
      <c r="T25" s="81"/>
      <c r="U25" s="82"/>
      <c r="W25" s="83" t="str">
        <f t="shared" ca="1" si="2"/>
        <v>Tillhörande Position ej offererad</v>
      </c>
      <c r="X25" s="69"/>
    </row>
    <row r="26" spans="1:24" ht="15.65" customHeight="1" x14ac:dyDescent="0.35">
      <c r="A26" s="75"/>
      <c r="B26" s="75"/>
      <c r="D26" s="68"/>
      <c r="E26" s="132"/>
      <c r="F26" s="88" t="s">
        <v>190</v>
      </c>
      <c r="G26" s="89" t="s">
        <v>72</v>
      </c>
      <c r="H26" s="80"/>
      <c r="I26" s="81"/>
      <c r="J26" s="82"/>
      <c r="L26" s="83" t="str">
        <f t="shared" ca="1" si="1"/>
        <v>Tillhörande Position ej offererad</v>
      </c>
      <c r="M26" s="69"/>
      <c r="O26" s="68"/>
      <c r="P26" s="132"/>
      <c r="Q26" s="88" t="s">
        <v>353</v>
      </c>
      <c r="R26" s="89" t="s">
        <v>72</v>
      </c>
      <c r="S26" s="80"/>
      <c r="T26" s="81"/>
      <c r="U26" s="82"/>
      <c r="W26" s="83" t="str">
        <f t="shared" ca="1" si="2"/>
        <v>Tillhörande Position ej offererad</v>
      </c>
      <c r="X26" s="69"/>
    </row>
    <row r="27" spans="1:24" ht="15.65" customHeight="1" x14ac:dyDescent="0.35">
      <c r="A27" s="75"/>
      <c r="B27" s="75"/>
      <c r="D27" s="68"/>
      <c r="E27" s="132"/>
      <c r="F27" s="88" t="s">
        <v>191</v>
      </c>
      <c r="G27" s="89" t="s">
        <v>74</v>
      </c>
      <c r="H27" s="80"/>
      <c r="I27" s="81"/>
      <c r="J27" s="82"/>
      <c r="L27" s="83" t="str">
        <f t="shared" ca="1" si="1"/>
        <v>Tillhörande Position ej offererad</v>
      </c>
      <c r="M27" s="69"/>
      <c r="O27" s="68"/>
      <c r="P27" s="132"/>
      <c r="Q27" s="88" t="s">
        <v>354</v>
      </c>
      <c r="R27" s="89" t="s">
        <v>74</v>
      </c>
      <c r="S27" s="80"/>
      <c r="T27" s="81"/>
      <c r="U27" s="82"/>
      <c r="W27" s="83" t="str">
        <f t="shared" ca="1" si="2"/>
        <v>Tillhörande Position ej offererad</v>
      </c>
      <c r="X27" s="69"/>
    </row>
    <row r="28" spans="1:24" ht="15" customHeight="1" x14ac:dyDescent="0.35">
      <c r="A28" s="75"/>
      <c r="B28" s="75"/>
      <c r="D28" s="68"/>
      <c r="E28" s="132" t="s">
        <v>75</v>
      </c>
      <c r="F28" s="88" t="s">
        <v>192</v>
      </c>
      <c r="G28" s="89" t="s">
        <v>193</v>
      </c>
      <c r="H28" s="80"/>
      <c r="I28" s="81"/>
      <c r="J28" s="82"/>
      <c r="L28" s="83" t="str">
        <f t="shared" ca="1" si="1"/>
        <v>Tillhörande Position ej offererad</v>
      </c>
      <c r="M28" s="69"/>
      <c r="O28" s="68"/>
      <c r="P28" s="132" t="s">
        <v>75</v>
      </c>
      <c r="Q28" s="88" t="s">
        <v>355</v>
      </c>
      <c r="R28" s="89" t="s">
        <v>193</v>
      </c>
      <c r="S28" s="80"/>
      <c r="T28" s="81"/>
      <c r="U28" s="82"/>
      <c r="W28" s="83" t="str">
        <f t="shared" ca="1" si="2"/>
        <v>Tillhörande Position ej offererad</v>
      </c>
      <c r="X28" s="69"/>
    </row>
    <row r="29" spans="1:24" ht="15" customHeight="1" x14ac:dyDescent="0.35">
      <c r="A29" s="75"/>
      <c r="B29" s="75"/>
      <c r="D29" s="68"/>
      <c r="E29" s="132"/>
      <c r="F29" s="88" t="s">
        <v>194</v>
      </c>
      <c r="G29" s="89" t="s">
        <v>195</v>
      </c>
      <c r="H29" s="80"/>
      <c r="I29" s="81"/>
      <c r="J29" s="82"/>
      <c r="L29" s="83" t="str">
        <f t="shared" ca="1" si="1"/>
        <v>Tillhörande Position ej offererad</v>
      </c>
      <c r="M29" s="69"/>
      <c r="O29" s="68"/>
      <c r="P29" s="132"/>
      <c r="Q29" s="88" t="s">
        <v>356</v>
      </c>
      <c r="R29" s="89" t="s">
        <v>195</v>
      </c>
      <c r="S29" s="80"/>
      <c r="T29" s="81"/>
      <c r="U29" s="82"/>
      <c r="W29" s="83" t="str">
        <f t="shared" ca="1" si="2"/>
        <v>Tillhörande Position ej offererad</v>
      </c>
      <c r="X29" s="69"/>
    </row>
    <row r="30" spans="1:24" ht="15" customHeight="1" x14ac:dyDescent="0.35">
      <c r="A30" s="75"/>
      <c r="B30" s="75"/>
      <c r="D30" s="68"/>
      <c r="E30" s="132"/>
      <c r="F30" s="88" t="s">
        <v>196</v>
      </c>
      <c r="G30" s="89" t="s">
        <v>197</v>
      </c>
      <c r="H30" s="80"/>
      <c r="I30" s="81"/>
      <c r="J30" s="82"/>
      <c r="L30" s="83" t="str">
        <f t="shared" ca="1" si="1"/>
        <v>Tillhörande Position ej offererad</v>
      </c>
      <c r="M30" s="69"/>
      <c r="O30" s="68"/>
      <c r="P30" s="132"/>
      <c r="Q30" s="88" t="s">
        <v>357</v>
      </c>
      <c r="R30" s="89" t="s">
        <v>197</v>
      </c>
      <c r="S30" s="80"/>
      <c r="T30" s="81"/>
      <c r="U30" s="82"/>
      <c r="W30" s="83" t="str">
        <f t="shared" ca="1" si="2"/>
        <v>Tillhörande Position ej offererad</v>
      </c>
      <c r="X30" s="69"/>
    </row>
    <row r="31" spans="1:24" ht="15" customHeight="1" x14ac:dyDescent="0.35">
      <c r="A31" s="75"/>
      <c r="B31" s="75"/>
      <c r="D31" s="68"/>
      <c r="E31" s="132"/>
      <c r="F31" s="88" t="s">
        <v>198</v>
      </c>
      <c r="G31" s="89" t="s">
        <v>85</v>
      </c>
      <c r="H31" s="80"/>
      <c r="I31" s="81"/>
      <c r="J31" s="82"/>
      <c r="L31" s="83" t="str">
        <f t="shared" ca="1" si="1"/>
        <v>Tillhörande Position ej offererad</v>
      </c>
      <c r="M31" s="69"/>
      <c r="O31" s="68"/>
      <c r="P31" s="132"/>
      <c r="Q31" s="88" t="s">
        <v>358</v>
      </c>
      <c r="R31" s="89" t="s">
        <v>85</v>
      </c>
      <c r="S31" s="80"/>
      <c r="T31" s="81"/>
      <c r="U31" s="82"/>
      <c r="W31" s="83" t="str">
        <f t="shared" ca="1" si="2"/>
        <v>Tillhörande Position ej offererad</v>
      </c>
      <c r="X31" s="69"/>
    </row>
    <row r="32" spans="1:24" ht="15" customHeight="1" x14ac:dyDescent="0.35">
      <c r="A32" s="75"/>
      <c r="B32" s="75"/>
      <c r="D32" s="68"/>
      <c r="E32" s="132"/>
      <c r="F32" s="88" t="s">
        <v>199</v>
      </c>
      <c r="G32" s="89" t="s">
        <v>83</v>
      </c>
      <c r="H32" s="80"/>
      <c r="I32" s="81"/>
      <c r="J32" s="82"/>
      <c r="L32" s="83" t="str">
        <f t="shared" ca="1" si="1"/>
        <v>Tillhörande Position ej offererad</v>
      </c>
      <c r="M32" s="69"/>
      <c r="O32" s="68"/>
      <c r="P32" s="132"/>
      <c r="Q32" s="88" t="s">
        <v>359</v>
      </c>
      <c r="R32" s="89" t="s">
        <v>83</v>
      </c>
      <c r="S32" s="80"/>
      <c r="T32" s="81"/>
      <c r="U32" s="82"/>
      <c r="W32" s="83" t="str">
        <f t="shared" ca="1" si="2"/>
        <v>Tillhörande Position ej offererad</v>
      </c>
      <c r="X32" s="69"/>
    </row>
    <row r="33" spans="1:24" ht="15" customHeight="1" x14ac:dyDescent="0.35">
      <c r="A33" s="75"/>
      <c r="B33" s="75"/>
      <c r="D33" s="68"/>
      <c r="E33" s="132"/>
      <c r="F33" s="88" t="s">
        <v>200</v>
      </c>
      <c r="G33" s="89" t="s">
        <v>201</v>
      </c>
      <c r="H33" s="80"/>
      <c r="I33" s="81"/>
      <c r="J33" s="82"/>
      <c r="L33" s="83" t="str">
        <f t="shared" ca="1" si="1"/>
        <v>Tillhörande Position ej offererad</v>
      </c>
      <c r="M33" s="69"/>
      <c r="O33" s="68"/>
      <c r="P33" s="132"/>
      <c r="Q33" s="88" t="s">
        <v>360</v>
      </c>
      <c r="R33" s="89" t="s">
        <v>201</v>
      </c>
      <c r="S33" s="80"/>
      <c r="T33" s="81"/>
      <c r="U33" s="82"/>
      <c r="W33" s="83" t="str">
        <f t="shared" ca="1" si="2"/>
        <v>Tillhörande Position ej offererad</v>
      </c>
      <c r="X33" s="69"/>
    </row>
    <row r="34" spans="1:24" ht="15" customHeight="1" x14ac:dyDescent="0.35">
      <c r="A34" s="75"/>
      <c r="B34" s="75"/>
      <c r="D34" s="68"/>
      <c r="E34" s="132"/>
      <c r="F34" s="88" t="s">
        <v>202</v>
      </c>
      <c r="G34" s="89" t="s">
        <v>203</v>
      </c>
      <c r="H34" s="80"/>
      <c r="I34" s="81"/>
      <c r="J34" s="82"/>
      <c r="L34" s="83" t="str">
        <f t="shared" ca="1" si="1"/>
        <v>Tillhörande Position ej offererad</v>
      </c>
      <c r="M34" s="69"/>
      <c r="O34" s="68"/>
      <c r="P34" s="132"/>
      <c r="Q34" s="88" t="s">
        <v>361</v>
      </c>
      <c r="R34" s="89" t="s">
        <v>203</v>
      </c>
      <c r="S34" s="80"/>
      <c r="T34" s="81"/>
      <c r="U34" s="82"/>
      <c r="W34" s="83" t="str">
        <f t="shared" ca="1" si="2"/>
        <v>Tillhörande Position ej offererad</v>
      </c>
      <c r="X34" s="69"/>
    </row>
    <row r="35" spans="1:24" ht="15" customHeight="1" x14ac:dyDescent="0.35">
      <c r="A35" s="75" t="e">
        <f>IFERROR(TRIM(_xlfn.TEXTAFTER(F35,"Position")),#REF!)</f>
        <v>#REF!</v>
      </c>
      <c r="B35" s="75">
        <f>COUNTIFS(A$9:$A35,A35)</f>
        <v>1</v>
      </c>
      <c r="D35" s="68"/>
      <c r="E35" s="90"/>
      <c r="G35" s="30"/>
      <c r="H35" s="39"/>
      <c r="I35" s="40"/>
      <c r="J35" s="91">
        <f>SUMIFS(J19:J34,J19:J34,"&gt;"&amp;1)</f>
        <v>0</v>
      </c>
      <c r="M35" s="69"/>
      <c r="O35" s="68"/>
      <c r="P35" s="90"/>
      <c r="Q35" s="28"/>
      <c r="R35" s="30"/>
      <c r="S35" s="39"/>
      <c r="T35" s="40"/>
      <c r="U35" s="91">
        <f>SUMIFS(U19:U34,U19:U34,"&gt;"&amp;1)</f>
        <v>0</v>
      </c>
      <c r="X35" s="69"/>
    </row>
    <row r="36" spans="1:24" ht="15" customHeight="1" x14ac:dyDescent="0.35">
      <c r="A36" s="75" t="e">
        <f>IFERROR(TRIM(_xlfn.TEXTAFTER(F36,"Position")),A35)</f>
        <v>#REF!</v>
      </c>
      <c r="B36" s="75">
        <f>COUNTIFS(A$9:$A36,A36)</f>
        <v>2</v>
      </c>
      <c r="D36" s="68"/>
      <c r="E36" s="38"/>
      <c r="G36" s="30"/>
      <c r="H36" s="39"/>
      <c r="I36" s="40"/>
      <c r="J36" s="41"/>
      <c r="M36" s="69"/>
      <c r="O36" s="68"/>
      <c r="P36" s="38"/>
      <c r="Q36" s="28"/>
      <c r="R36" s="30"/>
      <c r="S36" s="39"/>
      <c r="T36" s="40"/>
      <c r="U36" s="41"/>
      <c r="X36" s="69"/>
    </row>
    <row r="37" spans="1:24" ht="22.5" customHeight="1" x14ac:dyDescent="0.35">
      <c r="C37" s="70"/>
      <c r="D37" s="71"/>
      <c r="E37" s="72" t="s">
        <v>44</v>
      </c>
      <c r="F37" s="72" t="s">
        <v>178</v>
      </c>
      <c r="G37" s="72" t="s">
        <v>45</v>
      </c>
      <c r="H37" s="73" t="s">
        <v>46</v>
      </c>
      <c r="I37" s="73" t="s">
        <v>47</v>
      </c>
      <c r="J37" s="73" t="s">
        <v>48</v>
      </c>
      <c r="K37" s="70"/>
      <c r="L37" s="73" t="s">
        <v>179</v>
      </c>
      <c r="M37" s="74"/>
      <c r="O37" s="71"/>
      <c r="P37" s="72" t="s">
        <v>44</v>
      </c>
      <c r="Q37" s="72" t="s">
        <v>178</v>
      </c>
      <c r="R37" s="72" t="s">
        <v>45</v>
      </c>
      <c r="S37" s="73" t="s">
        <v>46</v>
      </c>
      <c r="T37" s="73" t="s">
        <v>47</v>
      </c>
      <c r="U37" s="73" t="s">
        <v>48</v>
      </c>
      <c r="V37" s="70"/>
      <c r="W37" s="73" t="s">
        <v>179</v>
      </c>
      <c r="X37" s="74"/>
    </row>
    <row r="38" spans="1:24" ht="144.75" customHeight="1" x14ac:dyDescent="0.35">
      <c r="C38" s="75"/>
      <c r="D38" s="76"/>
      <c r="E38" s="77" t="s">
        <v>205</v>
      </c>
      <c r="F38" s="78" t="s">
        <v>204</v>
      </c>
      <c r="G38" s="79" t="s">
        <v>319</v>
      </c>
      <c r="H38" s="80"/>
      <c r="I38" s="81"/>
      <c r="J38" s="82"/>
      <c r="K38" s="75"/>
      <c r="L38" s="83" t="str">
        <f ca="1">IF(LEFT(F38,1)="P",IF(COUNTA(H38:J38)=0,"Position ej offererad",IF(COUNTA(I38:J38)=2,"Komplett","Påbörjad")),
IF(F38&lt;&gt;"",
  IF(OFFSET(J38,IFERROR(RIGHT(F38,1),0)*-1-1,0)="","Tillhörande Position ej offererad",
   IF(J38=1,"Ingår",
       IF(AND(J38&gt;0, I38&lt;&gt;""),"Offereras","Offereras ej, belastningspris medförs"))),""))</f>
        <v>Position ej offererad</v>
      </c>
      <c r="M38" s="84"/>
      <c r="O38" s="76"/>
      <c r="P38" s="77" t="s">
        <v>205</v>
      </c>
      <c r="Q38" s="78" t="s">
        <v>331</v>
      </c>
      <c r="R38" s="79" t="s">
        <v>319</v>
      </c>
      <c r="S38" s="80"/>
      <c r="T38" s="81"/>
      <c r="U38" s="82"/>
      <c r="V38" s="75"/>
      <c r="W38" s="83" t="str">
        <f ca="1">IF(LEFT(Q38,1)="P",IF(COUNTA(S38:U38)=0,"Position ej offererad",IF(COUNTA(T38:U38)=2,"Komplett","Påbörjad")),
IF(Q38&lt;&gt;"",
  IF(OFFSET(U38,IFERROR(RIGHT(Q38,1),0)*-1-1,0)="","Tillhörande Position ej offererad",
   IF(U38=1,"Ingår",
       IF(AND(U38&gt;0, T38&lt;&gt;""),"Offereras","Offereras ej, belastningspris medförs"))),""))</f>
        <v>Position ej offererad</v>
      </c>
      <c r="X38" s="84"/>
    </row>
    <row r="39" spans="1:24" ht="8.25" customHeight="1" x14ac:dyDescent="0.35">
      <c r="D39" s="68"/>
      <c r="F39" s="29"/>
      <c r="H39" s="86"/>
      <c r="I39" s="86"/>
      <c r="J39" s="86"/>
      <c r="L39" s="87"/>
      <c r="M39" s="69"/>
      <c r="O39" s="68"/>
      <c r="S39" s="86"/>
      <c r="T39" s="86"/>
      <c r="U39" s="86"/>
      <c r="W39" s="87"/>
      <c r="X39" s="69"/>
    </row>
    <row r="40" spans="1:24" ht="15.65" customHeight="1" x14ac:dyDescent="0.35">
      <c r="D40" s="68"/>
      <c r="E40" s="132" t="s">
        <v>53</v>
      </c>
      <c r="F40" s="88" t="s">
        <v>206</v>
      </c>
      <c r="G40" s="89" t="s">
        <v>183</v>
      </c>
      <c r="H40" s="80"/>
      <c r="I40" s="81"/>
      <c r="J40" s="82"/>
      <c r="L40" s="83" t="str">
        <f t="shared" ref="L40:L53" ca="1" si="3">IF(LEFT(F40,1)="P",IF(COUNTA(H40:J40)=0,"Position ej offererad",IF(COUNTA(I40:J40)=2,"Komplett","Påbörjad")),
IF(F40&lt;&gt;"",
  IF(OFFSET(J40,IFERROR(SUBSTITUTE(RIGHT(F40,2),".",""),0)*-1-1,0)="","Tillhörande Position ej offererad",
   IF(J40=1,"Ingår",
       IF(AND(J40&gt;0, I40&lt;&gt;""),"Offereras","Offereras ej, belastningspris medförs"))),""))</f>
        <v>Tillhörande Position ej offererad</v>
      </c>
      <c r="M40" s="69"/>
      <c r="O40" s="68"/>
      <c r="P40" s="132" t="s">
        <v>53</v>
      </c>
      <c r="Q40" s="88" t="s">
        <v>362</v>
      </c>
      <c r="R40" s="89" t="s">
        <v>183</v>
      </c>
      <c r="S40" s="80"/>
      <c r="T40" s="81"/>
      <c r="U40" s="82"/>
      <c r="W40" s="83" t="str">
        <f t="shared" ref="W40:W53" ca="1" si="4">IF(LEFT(Q40,1)="P",IF(COUNTA(S40:U40)=0,"Position ej offererad",IF(COUNTA(T40:U40)=2,"Komplett","Påbörjad")),
IF(Q40&lt;&gt;"",
  IF(OFFSET(U40,IFERROR(SUBSTITUTE(RIGHT(Q40,2),".",""),0)*-1-1,0)="","Tillhörande Position ej offererad",
   IF(U40=1,"Ingår",
       IF(AND(U40&gt;0, T40&lt;&gt;""),"Offereras","Offereras ej, belastningspris medförs"))),""))</f>
        <v>Tillhörande Position ej offererad</v>
      </c>
      <c r="X40" s="69"/>
    </row>
    <row r="41" spans="1:24" ht="15.65" customHeight="1" x14ac:dyDescent="0.35">
      <c r="D41" s="68"/>
      <c r="E41" s="132"/>
      <c r="F41" s="88" t="s">
        <v>207</v>
      </c>
      <c r="G41" s="89" t="s">
        <v>185</v>
      </c>
      <c r="H41" s="80"/>
      <c r="I41" s="81"/>
      <c r="J41" s="82"/>
      <c r="L41" s="83" t="str">
        <f t="shared" ca="1" si="3"/>
        <v>Tillhörande Position ej offererad</v>
      </c>
      <c r="M41" s="69"/>
      <c r="O41" s="68"/>
      <c r="P41" s="132"/>
      <c r="Q41" s="88" t="s">
        <v>363</v>
      </c>
      <c r="R41" s="89" t="s">
        <v>185</v>
      </c>
      <c r="S41" s="80"/>
      <c r="T41" s="81"/>
      <c r="U41" s="82"/>
      <c r="W41" s="83" t="str">
        <f t="shared" ca="1" si="4"/>
        <v>Tillhörande Position ej offererad</v>
      </c>
      <c r="X41" s="69"/>
    </row>
    <row r="42" spans="1:24" ht="15.65" customHeight="1" x14ac:dyDescent="0.35">
      <c r="D42" s="68"/>
      <c r="E42" s="132"/>
      <c r="F42" s="88" t="s">
        <v>208</v>
      </c>
      <c r="G42" s="89" t="s">
        <v>66</v>
      </c>
      <c r="H42" s="80"/>
      <c r="I42" s="81"/>
      <c r="J42" s="82"/>
      <c r="L42" s="83" t="str">
        <f t="shared" ca="1" si="3"/>
        <v>Tillhörande Position ej offererad</v>
      </c>
      <c r="M42" s="69"/>
      <c r="O42" s="68"/>
      <c r="P42" s="132"/>
      <c r="Q42" s="88" t="s">
        <v>364</v>
      </c>
      <c r="R42" s="89" t="s">
        <v>66</v>
      </c>
      <c r="S42" s="80"/>
      <c r="T42" s="81"/>
      <c r="U42" s="82"/>
      <c r="W42" s="83" t="str">
        <f t="shared" ca="1" si="4"/>
        <v>Tillhörande Position ej offererad</v>
      </c>
      <c r="X42" s="69"/>
    </row>
    <row r="43" spans="1:24" ht="15.65" customHeight="1" x14ac:dyDescent="0.35">
      <c r="D43" s="68"/>
      <c r="E43" s="132"/>
      <c r="F43" s="88" t="s">
        <v>209</v>
      </c>
      <c r="G43" s="89" t="s">
        <v>210</v>
      </c>
      <c r="H43" s="80"/>
      <c r="I43" s="81"/>
      <c r="J43" s="82"/>
      <c r="L43" s="83" t="str">
        <f t="shared" ca="1" si="3"/>
        <v>Tillhörande Position ej offererad</v>
      </c>
      <c r="M43" s="69"/>
      <c r="O43" s="68"/>
      <c r="P43" s="132"/>
      <c r="Q43" s="88" t="s">
        <v>365</v>
      </c>
      <c r="R43" s="89" t="s">
        <v>210</v>
      </c>
      <c r="S43" s="80"/>
      <c r="T43" s="81"/>
      <c r="U43" s="82"/>
      <c r="W43" s="83" t="str">
        <f t="shared" ca="1" si="4"/>
        <v>Tillhörande Position ej offererad</v>
      </c>
      <c r="X43" s="69"/>
    </row>
    <row r="44" spans="1:24" ht="15.65" customHeight="1" x14ac:dyDescent="0.35">
      <c r="D44" s="68"/>
      <c r="E44" s="132"/>
      <c r="F44" s="88" t="s">
        <v>211</v>
      </c>
      <c r="G44" s="89" t="s">
        <v>318</v>
      </c>
      <c r="H44" s="80"/>
      <c r="I44" s="81"/>
      <c r="J44" s="82"/>
      <c r="L44" s="83" t="str">
        <f t="shared" ca="1" si="3"/>
        <v>Tillhörande Position ej offererad</v>
      </c>
      <c r="M44" s="69"/>
      <c r="O44" s="68"/>
      <c r="P44" s="132"/>
      <c r="Q44" s="88" t="s">
        <v>366</v>
      </c>
      <c r="R44" s="89" t="s">
        <v>318</v>
      </c>
      <c r="S44" s="80"/>
      <c r="T44" s="81"/>
      <c r="U44" s="82"/>
      <c r="W44" s="83" t="str">
        <f t="shared" ca="1" si="4"/>
        <v>Tillhörande Position ej offererad</v>
      </c>
      <c r="X44" s="69"/>
    </row>
    <row r="45" spans="1:24" ht="15.65" customHeight="1" x14ac:dyDescent="0.35">
      <c r="D45" s="68"/>
      <c r="E45" s="132"/>
      <c r="F45" s="88" t="s">
        <v>212</v>
      </c>
      <c r="G45" s="89" t="s">
        <v>213</v>
      </c>
      <c r="H45" s="80"/>
      <c r="I45" s="81"/>
      <c r="J45" s="82"/>
      <c r="L45" s="83" t="str">
        <f t="shared" ca="1" si="3"/>
        <v>Tillhörande Position ej offererad</v>
      </c>
      <c r="M45" s="69"/>
      <c r="O45" s="68"/>
      <c r="P45" s="132"/>
      <c r="Q45" s="88" t="s">
        <v>367</v>
      </c>
      <c r="R45" s="89" t="s">
        <v>213</v>
      </c>
      <c r="S45" s="80"/>
      <c r="T45" s="81"/>
      <c r="U45" s="82"/>
      <c r="W45" s="83" t="str">
        <f t="shared" ca="1" si="4"/>
        <v>Tillhörande Position ej offererad</v>
      </c>
      <c r="X45" s="69"/>
    </row>
    <row r="46" spans="1:24" ht="15.65" customHeight="1" x14ac:dyDescent="0.35">
      <c r="D46" s="68"/>
      <c r="E46" s="132"/>
      <c r="F46" s="88" t="s">
        <v>214</v>
      </c>
      <c r="G46" s="89" t="s">
        <v>74</v>
      </c>
      <c r="H46" s="80"/>
      <c r="I46" s="81"/>
      <c r="J46" s="82"/>
      <c r="L46" s="83" t="str">
        <f t="shared" ca="1" si="3"/>
        <v>Tillhörande Position ej offererad</v>
      </c>
      <c r="M46" s="69"/>
      <c r="O46" s="68"/>
      <c r="P46" s="132"/>
      <c r="Q46" s="88" t="s">
        <v>368</v>
      </c>
      <c r="R46" s="89" t="s">
        <v>74</v>
      </c>
      <c r="S46" s="80"/>
      <c r="T46" s="81"/>
      <c r="U46" s="82"/>
      <c r="W46" s="83" t="str">
        <f t="shared" ca="1" si="4"/>
        <v>Tillhörande Position ej offererad</v>
      </c>
      <c r="X46" s="69"/>
    </row>
    <row r="47" spans="1:24" ht="15" customHeight="1" x14ac:dyDescent="0.35">
      <c r="D47" s="68"/>
      <c r="E47" s="132" t="s">
        <v>75</v>
      </c>
      <c r="F47" s="88" t="s">
        <v>215</v>
      </c>
      <c r="G47" s="89" t="s">
        <v>193</v>
      </c>
      <c r="H47" s="80"/>
      <c r="I47" s="81"/>
      <c r="J47" s="82"/>
      <c r="L47" s="83" t="str">
        <f t="shared" ca="1" si="3"/>
        <v>Tillhörande Position ej offererad</v>
      </c>
      <c r="M47" s="69"/>
      <c r="O47" s="68"/>
      <c r="P47" s="132" t="s">
        <v>75</v>
      </c>
      <c r="Q47" s="88" t="s">
        <v>369</v>
      </c>
      <c r="R47" s="89" t="s">
        <v>193</v>
      </c>
      <c r="S47" s="80"/>
      <c r="T47" s="81"/>
      <c r="U47" s="82"/>
      <c r="W47" s="83" t="str">
        <f t="shared" ca="1" si="4"/>
        <v>Tillhörande Position ej offererad</v>
      </c>
      <c r="X47" s="69"/>
    </row>
    <row r="48" spans="1:24" ht="15" customHeight="1" x14ac:dyDescent="0.35">
      <c r="D48" s="68"/>
      <c r="E48" s="132"/>
      <c r="F48" s="88" t="s">
        <v>216</v>
      </c>
      <c r="G48" s="89" t="s">
        <v>195</v>
      </c>
      <c r="H48" s="80"/>
      <c r="I48" s="81"/>
      <c r="J48" s="82"/>
      <c r="L48" s="83" t="str">
        <f t="shared" ca="1" si="3"/>
        <v>Tillhörande Position ej offererad</v>
      </c>
      <c r="M48" s="69"/>
      <c r="O48" s="68"/>
      <c r="P48" s="132"/>
      <c r="Q48" s="88" t="s">
        <v>370</v>
      </c>
      <c r="R48" s="89" t="s">
        <v>195</v>
      </c>
      <c r="S48" s="80"/>
      <c r="T48" s="81"/>
      <c r="U48" s="82"/>
      <c r="W48" s="83" t="str">
        <f t="shared" ca="1" si="4"/>
        <v>Tillhörande Position ej offererad</v>
      </c>
      <c r="X48" s="69"/>
    </row>
    <row r="49" spans="3:24" ht="15" customHeight="1" x14ac:dyDescent="0.35">
      <c r="D49" s="68"/>
      <c r="E49" s="132"/>
      <c r="F49" s="88" t="s">
        <v>217</v>
      </c>
      <c r="G49" s="89" t="s">
        <v>197</v>
      </c>
      <c r="H49" s="80"/>
      <c r="I49" s="81"/>
      <c r="J49" s="82"/>
      <c r="L49" s="83" t="str">
        <f t="shared" ca="1" si="3"/>
        <v>Tillhörande Position ej offererad</v>
      </c>
      <c r="M49" s="69"/>
      <c r="O49" s="68"/>
      <c r="P49" s="132"/>
      <c r="Q49" s="88" t="s">
        <v>371</v>
      </c>
      <c r="R49" s="89" t="s">
        <v>197</v>
      </c>
      <c r="S49" s="80"/>
      <c r="T49" s="81"/>
      <c r="U49" s="82"/>
      <c r="W49" s="83" t="str">
        <f t="shared" ca="1" si="4"/>
        <v>Tillhörande Position ej offererad</v>
      </c>
      <c r="X49" s="69"/>
    </row>
    <row r="50" spans="3:24" ht="15" customHeight="1" x14ac:dyDescent="0.35">
      <c r="D50" s="68"/>
      <c r="E50" s="132"/>
      <c r="F50" s="88" t="s">
        <v>218</v>
      </c>
      <c r="G50" s="89" t="s">
        <v>219</v>
      </c>
      <c r="H50" s="80"/>
      <c r="I50" s="81"/>
      <c r="J50" s="82"/>
      <c r="L50" s="83" t="str">
        <f t="shared" ca="1" si="3"/>
        <v>Tillhörande Position ej offererad</v>
      </c>
      <c r="M50" s="69"/>
      <c r="O50" s="68"/>
      <c r="P50" s="132"/>
      <c r="Q50" s="88" t="s">
        <v>372</v>
      </c>
      <c r="R50" s="89" t="s">
        <v>219</v>
      </c>
      <c r="S50" s="80"/>
      <c r="T50" s="81"/>
      <c r="U50" s="82"/>
      <c r="W50" s="83" t="str">
        <f t="shared" ca="1" si="4"/>
        <v>Tillhörande Position ej offererad</v>
      </c>
      <c r="X50" s="69"/>
    </row>
    <row r="51" spans="3:24" ht="15" customHeight="1" x14ac:dyDescent="0.35">
      <c r="D51" s="68"/>
      <c r="E51" s="132"/>
      <c r="F51" s="88" t="s">
        <v>220</v>
      </c>
      <c r="G51" s="89" t="s">
        <v>83</v>
      </c>
      <c r="H51" s="80"/>
      <c r="I51" s="81"/>
      <c r="J51" s="82"/>
      <c r="L51" s="83" t="str">
        <f t="shared" ca="1" si="3"/>
        <v>Tillhörande Position ej offererad</v>
      </c>
      <c r="M51" s="69"/>
      <c r="O51" s="68"/>
      <c r="P51" s="132"/>
      <c r="Q51" s="88" t="s">
        <v>373</v>
      </c>
      <c r="R51" s="89" t="s">
        <v>83</v>
      </c>
      <c r="S51" s="80"/>
      <c r="T51" s="81"/>
      <c r="U51" s="82"/>
      <c r="W51" s="83" t="str">
        <f t="shared" ca="1" si="4"/>
        <v>Tillhörande Position ej offererad</v>
      </c>
      <c r="X51" s="69"/>
    </row>
    <row r="52" spans="3:24" ht="15" customHeight="1" x14ac:dyDescent="0.35">
      <c r="D52" s="68"/>
      <c r="E52" s="132"/>
      <c r="F52" s="88" t="s">
        <v>221</v>
      </c>
      <c r="G52" s="89" t="s">
        <v>201</v>
      </c>
      <c r="H52" s="80"/>
      <c r="I52" s="81"/>
      <c r="J52" s="82"/>
      <c r="L52" s="83" t="str">
        <f t="shared" ca="1" si="3"/>
        <v>Tillhörande Position ej offererad</v>
      </c>
      <c r="M52" s="69"/>
      <c r="O52" s="68"/>
      <c r="P52" s="132"/>
      <c r="Q52" s="88" t="s">
        <v>374</v>
      </c>
      <c r="R52" s="89" t="s">
        <v>201</v>
      </c>
      <c r="S52" s="80"/>
      <c r="T52" s="81"/>
      <c r="U52" s="82"/>
      <c r="W52" s="83" t="str">
        <f t="shared" ca="1" si="4"/>
        <v>Tillhörande Position ej offererad</v>
      </c>
      <c r="X52" s="69"/>
    </row>
    <row r="53" spans="3:24" ht="15" customHeight="1" x14ac:dyDescent="0.35">
      <c r="D53" s="68"/>
      <c r="E53" s="132"/>
      <c r="F53" s="88" t="s">
        <v>222</v>
      </c>
      <c r="G53" s="89" t="s">
        <v>203</v>
      </c>
      <c r="H53" s="80"/>
      <c r="I53" s="81"/>
      <c r="J53" s="82"/>
      <c r="L53" s="83" t="str">
        <f t="shared" ca="1" si="3"/>
        <v>Tillhörande Position ej offererad</v>
      </c>
      <c r="M53" s="69"/>
      <c r="O53" s="68"/>
      <c r="P53" s="132"/>
      <c r="Q53" s="88" t="s">
        <v>375</v>
      </c>
      <c r="R53" s="89" t="s">
        <v>203</v>
      </c>
      <c r="S53" s="80"/>
      <c r="T53" s="81"/>
      <c r="U53" s="82"/>
      <c r="W53" s="83" t="str">
        <f t="shared" ca="1" si="4"/>
        <v>Tillhörande Position ej offererad</v>
      </c>
      <c r="X53" s="69"/>
    </row>
    <row r="54" spans="3:24" ht="15" customHeight="1" x14ac:dyDescent="0.35">
      <c r="D54" s="68"/>
      <c r="E54" s="90"/>
      <c r="G54" s="30"/>
      <c r="H54" s="39"/>
      <c r="I54" s="40"/>
      <c r="J54" s="91">
        <f>SUMIFS(J38:J53,J38:J53,"&gt;"&amp;1)</f>
        <v>0</v>
      </c>
      <c r="M54" s="69"/>
      <c r="O54" s="68"/>
      <c r="P54" s="90"/>
      <c r="Q54" s="28"/>
      <c r="R54" s="30"/>
      <c r="S54" s="39"/>
      <c r="T54" s="40"/>
      <c r="U54" s="91">
        <f>SUMIFS(U38:U53,U38:U53,"&gt;"&amp;1)</f>
        <v>0</v>
      </c>
      <c r="X54" s="69"/>
    </row>
    <row r="55" spans="3:24" ht="15" customHeight="1" x14ac:dyDescent="0.35">
      <c r="D55" s="68"/>
      <c r="E55" s="38"/>
      <c r="G55" s="30"/>
      <c r="H55" s="39"/>
      <c r="I55" s="40"/>
      <c r="J55" s="41"/>
      <c r="M55" s="69"/>
      <c r="O55" s="68"/>
      <c r="P55" s="38"/>
      <c r="Q55" s="28"/>
      <c r="R55" s="30"/>
      <c r="S55" s="39"/>
      <c r="T55" s="40"/>
      <c r="U55" s="41"/>
      <c r="X55" s="69"/>
    </row>
    <row r="56" spans="3:24" ht="22.5" customHeight="1" x14ac:dyDescent="0.35">
      <c r="C56" s="70"/>
      <c r="D56" s="71"/>
      <c r="E56" s="72" t="s">
        <v>44</v>
      </c>
      <c r="F56" s="72" t="s">
        <v>178</v>
      </c>
      <c r="G56" s="72" t="s">
        <v>45</v>
      </c>
      <c r="H56" s="73" t="s">
        <v>46</v>
      </c>
      <c r="I56" s="73" t="s">
        <v>47</v>
      </c>
      <c r="J56" s="73" t="s">
        <v>48</v>
      </c>
      <c r="K56" s="70"/>
      <c r="L56" s="73" t="s">
        <v>179</v>
      </c>
      <c r="M56" s="74"/>
      <c r="O56" s="71"/>
      <c r="P56" s="72" t="s">
        <v>44</v>
      </c>
      <c r="Q56" s="72" t="s">
        <v>178</v>
      </c>
      <c r="R56" s="72" t="s">
        <v>45</v>
      </c>
      <c r="S56" s="73" t="s">
        <v>46</v>
      </c>
      <c r="T56" s="73" t="s">
        <v>47</v>
      </c>
      <c r="U56" s="73" t="s">
        <v>48</v>
      </c>
      <c r="V56" s="70"/>
      <c r="W56" s="73" t="s">
        <v>179</v>
      </c>
      <c r="X56" s="74"/>
    </row>
    <row r="57" spans="3:24" ht="151.5" customHeight="1" x14ac:dyDescent="0.35">
      <c r="C57" s="75"/>
      <c r="D57" s="76"/>
      <c r="E57" s="77" t="s">
        <v>224</v>
      </c>
      <c r="F57" s="78" t="s">
        <v>223</v>
      </c>
      <c r="G57" s="79" t="s">
        <v>320</v>
      </c>
      <c r="H57" s="80"/>
      <c r="I57" s="81"/>
      <c r="J57" s="82"/>
      <c r="K57" s="75"/>
      <c r="L57" s="83" t="str">
        <f ca="1">IF(LEFT(F57,1)="P",IF(COUNTA(H57:J57)=0,"Position ej offererad",IF(COUNTA(I57:J57)=2,"Komplett","Påbörjad")),
IF(F57&lt;&gt;"",
  IF(OFFSET(J57,IFERROR(RIGHT(F57,1),0)*-1-1,0)="","Tillhörande Position ej offererad",
   IF(J57=1,"Ingår",
       IF(AND(J57&gt;0, I57&lt;&gt;""),"Offereras","Offereras ej, belastningspris medförs"))),""))</f>
        <v>Position ej offererad</v>
      </c>
      <c r="M57" s="84"/>
      <c r="O57" s="76"/>
      <c r="P57" s="77" t="s">
        <v>224</v>
      </c>
      <c r="Q57" s="78" t="s">
        <v>332</v>
      </c>
      <c r="R57" s="79" t="s">
        <v>320</v>
      </c>
      <c r="S57" s="80"/>
      <c r="T57" s="81"/>
      <c r="U57" s="82"/>
      <c r="V57" s="75"/>
      <c r="W57" s="83" t="str">
        <f ca="1">IF(LEFT(Q57,1)="P",IF(COUNTA(S57:U57)=0,"Position ej offererad",IF(COUNTA(T57:U57)=2,"Komplett","Påbörjad")),
IF(Q57&lt;&gt;"",
  IF(OFFSET(U57,IFERROR(RIGHT(Q57,1),0)*-1-1,0)="","Tillhörande Position ej offererad",
   IF(U57=1,"Ingår",
       IF(AND(U57&gt;0, T57&lt;&gt;""),"Offereras","Offereras ej, belastningspris medförs"))),""))</f>
        <v>Position ej offererad</v>
      </c>
      <c r="X57" s="84"/>
    </row>
    <row r="58" spans="3:24" ht="8.25" customHeight="1" x14ac:dyDescent="0.35">
      <c r="D58" s="68"/>
      <c r="F58" s="29"/>
      <c r="H58" s="86"/>
      <c r="I58" s="86"/>
      <c r="J58" s="86"/>
      <c r="L58" s="87"/>
      <c r="M58" s="69"/>
      <c r="O58" s="68"/>
      <c r="S58" s="86"/>
      <c r="T58" s="86"/>
      <c r="U58" s="86"/>
      <c r="W58" s="87"/>
      <c r="X58" s="69"/>
    </row>
    <row r="59" spans="3:24" ht="15.65" customHeight="1" x14ac:dyDescent="0.35">
      <c r="D59" s="68"/>
      <c r="E59" s="132" t="s">
        <v>53</v>
      </c>
      <c r="F59" s="88" t="s">
        <v>225</v>
      </c>
      <c r="G59" s="89" t="s">
        <v>183</v>
      </c>
      <c r="H59" s="80"/>
      <c r="I59" s="81"/>
      <c r="J59" s="82"/>
      <c r="L59" s="83" t="str">
        <f t="shared" ref="L59:L71" ca="1" si="5">IF(LEFT(F59,1)="P",IF(COUNTA(H59:J59)=0,"Position ej offererad",IF(COUNTA(I59:J59)=2,"Komplett","Påbörjad")),
IF(F59&lt;&gt;"",
  IF(OFFSET(J59,IFERROR(SUBSTITUTE(RIGHT(F59,2),".",""),0)*-1-1,0)="","Tillhörande Position ej offererad",
   IF(J59=1,"Ingår",
       IF(AND(J59&gt;0, I59&lt;&gt;""),"Offereras","Offereras ej, belastningspris medförs"))),""))</f>
        <v>Tillhörande Position ej offererad</v>
      </c>
      <c r="M59" s="69"/>
      <c r="O59" s="68"/>
      <c r="P59" s="132" t="s">
        <v>53</v>
      </c>
      <c r="Q59" s="88" t="s">
        <v>376</v>
      </c>
      <c r="R59" s="89" t="s">
        <v>183</v>
      </c>
      <c r="S59" s="80"/>
      <c r="T59" s="81"/>
      <c r="U59" s="82"/>
      <c r="W59" s="83" t="str">
        <f t="shared" ref="W59:W71" ca="1" si="6">IF(LEFT(Q59,1)="P",IF(COUNTA(S59:U59)=0,"Position ej offererad",IF(COUNTA(T59:U59)=2,"Komplett","Påbörjad")),
IF(Q59&lt;&gt;"",
  IF(OFFSET(U59,IFERROR(SUBSTITUTE(RIGHT(Q59,2),".",""),0)*-1-1,0)="","Tillhörande Position ej offererad",
   IF(U59=1,"Ingår",
       IF(AND(U59&gt;0, T59&lt;&gt;""),"Offereras","Offereras ej, belastningspris medförs"))),""))</f>
        <v>Tillhörande Position ej offererad</v>
      </c>
      <c r="X59" s="69"/>
    </row>
    <row r="60" spans="3:24" ht="15.65" customHeight="1" x14ac:dyDescent="0.35">
      <c r="D60" s="68"/>
      <c r="E60" s="132"/>
      <c r="F60" s="88" t="s">
        <v>226</v>
      </c>
      <c r="G60" s="89" t="s">
        <v>185</v>
      </c>
      <c r="H60" s="80"/>
      <c r="I60" s="81"/>
      <c r="J60" s="82"/>
      <c r="L60" s="83" t="str">
        <f t="shared" ca="1" si="5"/>
        <v>Tillhörande Position ej offererad</v>
      </c>
      <c r="M60" s="69"/>
      <c r="O60" s="68"/>
      <c r="P60" s="132"/>
      <c r="Q60" s="88" t="s">
        <v>377</v>
      </c>
      <c r="R60" s="89" t="s">
        <v>185</v>
      </c>
      <c r="S60" s="80"/>
      <c r="T60" s="81"/>
      <c r="U60" s="82"/>
      <c r="W60" s="83" t="str">
        <f t="shared" ca="1" si="6"/>
        <v>Tillhörande Position ej offererad</v>
      </c>
      <c r="X60" s="69"/>
    </row>
    <row r="61" spans="3:24" ht="15.65" customHeight="1" x14ac:dyDescent="0.35">
      <c r="D61" s="68"/>
      <c r="E61" s="132"/>
      <c r="F61" s="88" t="s">
        <v>227</v>
      </c>
      <c r="G61" s="89" t="s">
        <v>66</v>
      </c>
      <c r="H61" s="80"/>
      <c r="I61" s="81"/>
      <c r="J61" s="82"/>
      <c r="L61" s="83" t="str">
        <f t="shared" ca="1" si="5"/>
        <v>Tillhörande Position ej offererad</v>
      </c>
      <c r="M61" s="69"/>
      <c r="O61" s="68"/>
      <c r="P61" s="132"/>
      <c r="Q61" s="88" t="s">
        <v>378</v>
      </c>
      <c r="R61" s="89" t="s">
        <v>66</v>
      </c>
      <c r="S61" s="80"/>
      <c r="T61" s="81"/>
      <c r="U61" s="82"/>
      <c r="W61" s="83" t="str">
        <f t="shared" ca="1" si="6"/>
        <v>Tillhörande Position ej offererad</v>
      </c>
      <c r="X61" s="69"/>
    </row>
    <row r="62" spans="3:24" ht="15.65" customHeight="1" x14ac:dyDescent="0.35">
      <c r="D62" s="68"/>
      <c r="E62" s="132"/>
      <c r="F62" s="88" t="s">
        <v>228</v>
      </c>
      <c r="G62" s="89" t="s">
        <v>318</v>
      </c>
      <c r="H62" s="80"/>
      <c r="I62" s="81"/>
      <c r="J62" s="82"/>
      <c r="L62" s="83" t="str">
        <f t="shared" ca="1" si="5"/>
        <v>Tillhörande Position ej offererad</v>
      </c>
      <c r="M62" s="69"/>
      <c r="O62" s="68"/>
      <c r="P62" s="132"/>
      <c r="Q62" s="88" t="s">
        <v>379</v>
      </c>
      <c r="R62" s="89" t="s">
        <v>318</v>
      </c>
      <c r="S62" s="80"/>
      <c r="T62" s="81"/>
      <c r="U62" s="82"/>
      <c r="W62" s="83" t="str">
        <f t="shared" ca="1" si="6"/>
        <v>Tillhörande Position ej offererad</v>
      </c>
      <c r="X62" s="69"/>
    </row>
    <row r="63" spans="3:24" ht="15.65" customHeight="1" x14ac:dyDescent="0.35">
      <c r="D63" s="68"/>
      <c r="E63" s="132"/>
      <c r="F63" s="88" t="s">
        <v>229</v>
      </c>
      <c r="G63" s="89" t="s">
        <v>213</v>
      </c>
      <c r="H63" s="80"/>
      <c r="I63" s="81"/>
      <c r="J63" s="82"/>
      <c r="L63" s="83" t="str">
        <f t="shared" ca="1" si="5"/>
        <v>Tillhörande Position ej offererad</v>
      </c>
      <c r="M63" s="69"/>
      <c r="O63" s="68"/>
      <c r="P63" s="132"/>
      <c r="Q63" s="88" t="s">
        <v>380</v>
      </c>
      <c r="R63" s="89" t="s">
        <v>213</v>
      </c>
      <c r="S63" s="80"/>
      <c r="T63" s="81"/>
      <c r="U63" s="82"/>
      <c r="W63" s="83" t="str">
        <f t="shared" ca="1" si="6"/>
        <v>Tillhörande Position ej offererad</v>
      </c>
      <c r="X63" s="69"/>
    </row>
    <row r="64" spans="3:24" ht="15.65" customHeight="1" x14ac:dyDescent="0.35">
      <c r="D64" s="68"/>
      <c r="E64" s="132"/>
      <c r="F64" s="88" t="s">
        <v>230</v>
      </c>
      <c r="G64" s="89" t="s">
        <v>74</v>
      </c>
      <c r="H64" s="80"/>
      <c r="I64" s="81"/>
      <c r="J64" s="82"/>
      <c r="L64" s="83" t="str">
        <f t="shared" ca="1" si="5"/>
        <v>Tillhörande Position ej offererad</v>
      </c>
      <c r="M64" s="69"/>
      <c r="O64" s="68"/>
      <c r="P64" s="132"/>
      <c r="Q64" s="88" t="s">
        <v>381</v>
      </c>
      <c r="R64" s="89" t="s">
        <v>74</v>
      </c>
      <c r="S64" s="80"/>
      <c r="T64" s="81"/>
      <c r="U64" s="82"/>
      <c r="W64" s="83" t="str">
        <f t="shared" ca="1" si="6"/>
        <v>Tillhörande Position ej offererad</v>
      </c>
      <c r="X64" s="69"/>
    </row>
    <row r="65" spans="3:24" ht="15.65" customHeight="1" x14ac:dyDescent="0.35">
      <c r="D65" s="68"/>
      <c r="E65" s="132" t="s">
        <v>75</v>
      </c>
      <c r="F65" s="88" t="s">
        <v>231</v>
      </c>
      <c r="G65" s="89" t="s">
        <v>193</v>
      </c>
      <c r="H65" s="80"/>
      <c r="I65" s="81"/>
      <c r="J65" s="82"/>
      <c r="L65" s="83" t="str">
        <f t="shared" ca="1" si="5"/>
        <v>Tillhörande Position ej offererad</v>
      </c>
      <c r="M65" s="69"/>
      <c r="O65" s="68"/>
      <c r="P65" s="132" t="s">
        <v>75</v>
      </c>
      <c r="Q65" s="88" t="s">
        <v>382</v>
      </c>
      <c r="R65" s="89" t="s">
        <v>193</v>
      </c>
      <c r="S65" s="80"/>
      <c r="T65" s="81"/>
      <c r="U65" s="82"/>
      <c r="W65" s="83" t="str">
        <f t="shared" ca="1" si="6"/>
        <v>Tillhörande Position ej offererad</v>
      </c>
      <c r="X65" s="69"/>
    </row>
    <row r="66" spans="3:24" ht="15" customHeight="1" x14ac:dyDescent="0.35">
      <c r="D66" s="68"/>
      <c r="E66" s="132"/>
      <c r="F66" s="88" t="s">
        <v>232</v>
      </c>
      <c r="G66" s="89" t="s">
        <v>195</v>
      </c>
      <c r="H66" s="80"/>
      <c r="I66" s="81"/>
      <c r="J66" s="82"/>
      <c r="L66" s="83" t="str">
        <f t="shared" ca="1" si="5"/>
        <v>Tillhörande Position ej offererad</v>
      </c>
      <c r="M66" s="69"/>
      <c r="O66" s="68"/>
      <c r="P66" s="132"/>
      <c r="Q66" s="88" t="s">
        <v>383</v>
      </c>
      <c r="R66" s="89" t="s">
        <v>195</v>
      </c>
      <c r="S66" s="80"/>
      <c r="T66" s="81"/>
      <c r="U66" s="82"/>
      <c r="W66" s="83" t="str">
        <f t="shared" ca="1" si="6"/>
        <v>Tillhörande Position ej offererad</v>
      </c>
      <c r="X66" s="69"/>
    </row>
    <row r="67" spans="3:24" ht="15" customHeight="1" x14ac:dyDescent="0.35">
      <c r="D67" s="68"/>
      <c r="E67" s="132"/>
      <c r="F67" s="88" t="s">
        <v>233</v>
      </c>
      <c r="G67" s="89" t="s">
        <v>197</v>
      </c>
      <c r="H67" s="80"/>
      <c r="I67" s="81"/>
      <c r="J67" s="82"/>
      <c r="L67" s="83" t="str">
        <f t="shared" ca="1" si="5"/>
        <v>Tillhörande Position ej offererad</v>
      </c>
      <c r="M67" s="69"/>
      <c r="O67" s="68"/>
      <c r="P67" s="132"/>
      <c r="Q67" s="88" t="s">
        <v>384</v>
      </c>
      <c r="R67" s="89" t="s">
        <v>197</v>
      </c>
      <c r="S67" s="80"/>
      <c r="T67" s="81"/>
      <c r="U67" s="82"/>
      <c r="W67" s="83" t="str">
        <f t="shared" ca="1" si="6"/>
        <v>Tillhörande Position ej offererad</v>
      </c>
      <c r="X67" s="69"/>
    </row>
    <row r="68" spans="3:24" ht="15" customHeight="1" x14ac:dyDescent="0.35">
      <c r="D68" s="68"/>
      <c r="E68" s="132"/>
      <c r="F68" s="88" t="s">
        <v>234</v>
      </c>
      <c r="G68" s="89" t="s">
        <v>85</v>
      </c>
      <c r="H68" s="80"/>
      <c r="I68" s="81"/>
      <c r="J68" s="82"/>
      <c r="L68" s="83" t="str">
        <f t="shared" ca="1" si="5"/>
        <v>Tillhörande Position ej offererad</v>
      </c>
      <c r="M68" s="69"/>
      <c r="O68" s="68"/>
      <c r="P68" s="132"/>
      <c r="Q68" s="88" t="s">
        <v>385</v>
      </c>
      <c r="R68" s="89" t="s">
        <v>85</v>
      </c>
      <c r="S68" s="80"/>
      <c r="T68" s="81"/>
      <c r="U68" s="82"/>
      <c r="W68" s="83" t="str">
        <f t="shared" ca="1" si="6"/>
        <v>Tillhörande Position ej offererad</v>
      </c>
      <c r="X68" s="69"/>
    </row>
    <row r="69" spans="3:24" ht="15" customHeight="1" x14ac:dyDescent="0.35">
      <c r="D69" s="68"/>
      <c r="E69" s="132"/>
      <c r="F69" s="88" t="s">
        <v>235</v>
      </c>
      <c r="G69" s="89" t="s">
        <v>83</v>
      </c>
      <c r="H69" s="80"/>
      <c r="I69" s="81"/>
      <c r="J69" s="82"/>
      <c r="L69" s="83" t="str">
        <f t="shared" ca="1" si="5"/>
        <v>Tillhörande Position ej offererad</v>
      </c>
      <c r="M69" s="69"/>
      <c r="O69" s="68"/>
      <c r="P69" s="132"/>
      <c r="Q69" s="88" t="s">
        <v>386</v>
      </c>
      <c r="R69" s="89" t="s">
        <v>83</v>
      </c>
      <c r="S69" s="80"/>
      <c r="T69" s="81"/>
      <c r="U69" s="82"/>
      <c r="W69" s="83" t="str">
        <f t="shared" ca="1" si="6"/>
        <v>Tillhörande Position ej offererad</v>
      </c>
      <c r="X69" s="69"/>
    </row>
    <row r="70" spans="3:24" ht="15" customHeight="1" x14ac:dyDescent="0.35">
      <c r="D70" s="68"/>
      <c r="E70" s="132"/>
      <c r="F70" s="88" t="s">
        <v>236</v>
      </c>
      <c r="G70" s="89" t="s">
        <v>201</v>
      </c>
      <c r="H70" s="80"/>
      <c r="I70" s="81"/>
      <c r="J70" s="82"/>
      <c r="L70" s="83" t="str">
        <f t="shared" ca="1" si="5"/>
        <v>Tillhörande Position ej offererad</v>
      </c>
      <c r="M70" s="69"/>
      <c r="O70" s="68"/>
      <c r="P70" s="132"/>
      <c r="Q70" s="88" t="s">
        <v>387</v>
      </c>
      <c r="R70" s="89" t="s">
        <v>201</v>
      </c>
      <c r="S70" s="80"/>
      <c r="T70" s="81"/>
      <c r="U70" s="82"/>
      <c r="W70" s="83" t="str">
        <f t="shared" ca="1" si="6"/>
        <v>Tillhörande Position ej offererad</v>
      </c>
      <c r="X70" s="69"/>
    </row>
    <row r="71" spans="3:24" ht="15" customHeight="1" x14ac:dyDescent="0.35">
      <c r="D71" s="68"/>
      <c r="E71" s="132"/>
      <c r="F71" s="88" t="s">
        <v>237</v>
      </c>
      <c r="G71" s="89" t="s">
        <v>203</v>
      </c>
      <c r="H71" s="80"/>
      <c r="I71" s="81"/>
      <c r="J71" s="82"/>
      <c r="L71" s="83" t="str">
        <f t="shared" ca="1" si="5"/>
        <v>Tillhörande Position ej offererad</v>
      </c>
      <c r="M71" s="69"/>
      <c r="O71" s="68"/>
      <c r="P71" s="132"/>
      <c r="Q71" s="88" t="s">
        <v>388</v>
      </c>
      <c r="R71" s="89" t="s">
        <v>203</v>
      </c>
      <c r="S71" s="80"/>
      <c r="T71" s="81"/>
      <c r="U71" s="82"/>
      <c r="W71" s="83" t="str">
        <f t="shared" ca="1" si="6"/>
        <v>Tillhörande Position ej offererad</v>
      </c>
      <c r="X71" s="69"/>
    </row>
    <row r="72" spans="3:24" ht="15" customHeight="1" x14ac:dyDescent="0.35">
      <c r="D72" s="68"/>
      <c r="E72" s="90"/>
      <c r="G72" s="30"/>
      <c r="H72" s="39"/>
      <c r="I72" s="40"/>
      <c r="J72" s="91">
        <f>SUMIFS(J57:J71,J57:J71,"&gt;"&amp;1)</f>
        <v>0</v>
      </c>
      <c r="M72" s="69"/>
      <c r="O72" s="68"/>
      <c r="P72" s="90"/>
      <c r="Q72" s="28"/>
      <c r="R72" s="30"/>
      <c r="S72" s="39"/>
      <c r="T72" s="40"/>
      <c r="U72" s="91">
        <f>SUMIFS(U57:U71,U57:U71,"&gt;"&amp;1)</f>
        <v>0</v>
      </c>
      <c r="X72" s="69"/>
    </row>
    <row r="73" spans="3:24" ht="15" customHeight="1" x14ac:dyDescent="0.35">
      <c r="D73" s="68"/>
      <c r="E73" s="38"/>
      <c r="G73" s="30"/>
      <c r="H73" s="39"/>
      <c r="I73" s="40"/>
      <c r="J73" s="41"/>
      <c r="M73" s="69"/>
      <c r="O73" s="68"/>
      <c r="P73" s="38"/>
      <c r="Q73" s="28"/>
      <c r="R73" s="30"/>
      <c r="S73" s="39"/>
      <c r="T73" s="40"/>
      <c r="U73" s="41"/>
      <c r="X73" s="69"/>
    </row>
    <row r="74" spans="3:24" ht="22.5" customHeight="1" x14ac:dyDescent="0.35">
      <c r="C74" s="70"/>
      <c r="D74" s="71"/>
      <c r="E74" s="72" t="s">
        <v>44</v>
      </c>
      <c r="F74" s="72" t="s">
        <v>178</v>
      </c>
      <c r="G74" s="72" t="s">
        <v>45</v>
      </c>
      <c r="H74" s="73" t="s">
        <v>46</v>
      </c>
      <c r="I74" s="73" t="s">
        <v>47</v>
      </c>
      <c r="J74" s="73" t="s">
        <v>48</v>
      </c>
      <c r="K74" s="70"/>
      <c r="L74" s="73" t="s">
        <v>179</v>
      </c>
      <c r="M74" s="74"/>
      <c r="O74" s="71"/>
      <c r="P74" s="72" t="s">
        <v>44</v>
      </c>
      <c r="Q74" s="72" t="s">
        <v>178</v>
      </c>
      <c r="R74" s="72" t="s">
        <v>45</v>
      </c>
      <c r="S74" s="73" t="s">
        <v>46</v>
      </c>
      <c r="T74" s="73" t="s">
        <v>47</v>
      </c>
      <c r="U74" s="73" t="s">
        <v>48</v>
      </c>
      <c r="V74" s="70"/>
      <c r="W74" s="73" t="s">
        <v>179</v>
      </c>
      <c r="X74" s="74"/>
    </row>
    <row r="75" spans="3:24" ht="154.5" customHeight="1" x14ac:dyDescent="0.35">
      <c r="C75" s="75"/>
      <c r="D75" s="76"/>
      <c r="E75" s="77" t="s">
        <v>239</v>
      </c>
      <c r="F75" s="78" t="s">
        <v>238</v>
      </c>
      <c r="G75" s="79" t="s">
        <v>321</v>
      </c>
      <c r="H75" s="80"/>
      <c r="I75" s="81"/>
      <c r="J75" s="82"/>
      <c r="K75" s="75"/>
      <c r="L75" s="83" t="str">
        <f ca="1">IF(LEFT(F75,1)="P",IF(COUNTA(H75:J75)=0,"Position ej offererad",IF(COUNTA(I75:J75)=2,"Komplett","Påbörjad")),
IF(F75&lt;&gt;"",
  IF(OFFSET(J75,IFERROR(RIGHT(F75,1),0)*-1-1,0)="","Tillhörande Position ej offererad",
   IF(J75=1,"Ingår",
       IF(AND(J75&gt;0, I75&lt;&gt;""),"Offereras","Offereras ej, belastningspris medförs"))),""))</f>
        <v>Position ej offererad</v>
      </c>
      <c r="M75" s="84"/>
      <c r="O75" s="76"/>
      <c r="P75" s="77" t="s">
        <v>239</v>
      </c>
      <c r="Q75" s="78" t="s">
        <v>333</v>
      </c>
      <c r="R75" s="79" t="s">
        <v>321</v>
      </c>
      <c r="S75" s="80"/>
      <c r="T75" s="81"/>
      <c r="U75" s="82"/>
      <c r="V75" s="75"/>
      <c r="W75" s="83" t="str">
        <f ca="1">IF(LEFT(Q75,1)="P",IF(COUNTA(S75:U75)=0,"Position ej offererad",IF(COUNTA(T75:U75)=2,"Komplett","Påbörjad")),
IF(Q75&lt;&gt;"",
  IF(OFFSET(U75,IFERROR(RIGHT(Q75,1),0)*-1-1,0)="","Tillhörande Position ej offererad",
   IF(U75=1,"Ingår",
       IF(AND(U75&gt;0, T75&lt;&gt;""),"Offereras","Offereras ej, belastningspris medförs"))),""))</f>
        <v>Position ej offererad</v>
      </c>
      <c r="X75" s="84"/>
    </row>
    <row r="76" spans="3:24" ht="8.25" customHeight="1" x14ac:dyDescent="0.35">
      <c r="D76" s="68"/>
      <c r="F76" s="29"/>
      <c r="H76" s="86"/>
      <c r="I76" s="86"/>
      <c r="J76" s="86"/>
      <c r="L76" s="87"/>
      <c r="M76" s="69"/>
      <c r="O76" s="68"/>
      <c r="S76" s="86"/>
      <c r="T76" s="86"/>
      <c r="U76" s="86"/>
      <c r="W76" s="87"/>
      <c r="X76" s="69"/>
    </row>
    <row r="77" spans="3:24" ht="15.65" customHeight="1" x14ac:dyDescent="0.35">
      <c r="D77" s="68"/>
      <c r="E77" s="132" t="s">
        <v>53</v>
      </c>
      <c r="F77" s="88" t="s">
        <v>240</v>
      </c>
      <c r="G77" s="89" t="s">
        <v>183</v>
      </c>
      <c r="H77" s="80"/>
      <c r="I77" s="81"/>
      <c r="J77" s="82"/>
      <c r="L77" s="83" t="str">
        <f t="shared" ref="L77:L89" ca="1" si="7">IF(LEFT(F77,1)="P",IF(COUNTA(H77:J77)=0,"Position ej offererad",IF(COUNTA(I77:J77)=2,"Komplett","Påbörjad")),
IF(F77&lt;&gt;"",
  IF(OFFSET(J77,IFERROR(SUBSTITUTE(RIGHT(F77,2),".",""),0)*-1-1,0)="","Tillhörande Position ej offererad",
   IF(J77=1,"Ingår",
       IF(AND(J77&gt;0, I77&lt;&gt;""),"Offereras","Offereras ej, belastningspris medförs"))),""))</f>
        <v>Tillhörande Position ej offererad</v>
      </c>
      <c r="M77" s="69"/>
      <c r="O77" s="68"/>
      <c r="P77" s="132" t="s">
        <v>53</v>
      </c>
      <c r="Q77" s="88" t="s">
        <v>389</v>
      </c>
      <c r="R77" s="89" t="s">
        <v>183</v>
      </c>
      <c r="S77" s="80"/>
      <c r="T77" s="81"/>
      <c r="U77" s="82"/>
      <c r="W77" s="83" t="str">
        <f t="shared" ref="W77:W89" ca="1" si="8">IF(LEFT(Q77,1)="P",IF(COUNTA(S77:U77)=0,"Position ej offererad",IF(COUNTA(T77:U77)=2,"Komplett","Påbörjad")),
IF(Q77&lt;&gt;"",
  IF(OFFSET(U77,IFERROR(SUBSTITUTE(RIGHT(Q77,2),".",""),0)*-1-1,0)="","Tillhörande Position ej offererad",
   IF(U77=1,"Ingår",
       IF(AND(U77&gt;0, T77&lt;&gt;""),"Offereras","Offereras ej, belastningspris medförs"))),""))</f>
        <v>Tillhörande Position ej offererad</v>
      </c>
      <c r="X77" s="69"/>
    </row>
    <row r="78" spans="3:24" ht="15.65" customHeight="1" x14ac:dyDescent="0.35">
      <c r="D78" s="68"/>
      <c r="E78" s="132"/>
      <c r="F78" s="88" t="s">
        <v>241</v>
      </c>
      <c r="G78" s="89" t="s">
        <v>185</v>
      </c>
      <c r="H78" s="80"/>
      <c r="I78" s="81"/>
      <c r="J78" s="82"/>
      <c r="L78" s="83" t="str">
        <f t="shared" ca="1" si="7"/>
        <v>Tillhörande Position ej offererad</v>
      </c>
      <c r="M78" s="69"/>
      <c r="O78" s="68"/>
      <c r="P78" s="132"/>
      <c r="Q78" s="88" t="s">
        <v>390</v>
      </c>
      <c r="R78" s="89" t="s">
        <v>185</v>
      </c>
      <c r="S78" s="80"/>
      <c r="T78" s="81"/>
      <c r="U78" s="82"/>
      <c r="W78" s="83" t="str">
        <f t="shared" ca="1" si="8"/>
        <v>Tillhörande Position ej offererad</v>
      </c>
      <c r="X78" s="69"/>
    </row>
    <row r="79" spans="3:24" ht="15.65" customHeight="1" x14ac:dyDescent="0.35">
      <c r="D79" s="68"/>
      <c r="E79" s="132"/>
      <c r="F79" s="88" t="s">
        <v>242</v>
      </c>
      <c r="G79" s="89" t="s">
        <v>66</v>
      </c>
      <c r="H79" s="80"/>
      <c r="I79" s="81"/>
      <c r="J79" s="82"/>
      <c r="L79" s="83" t="str">
        <f t="shared" ca="1" si="7"/>
        <v>Tillhörande Position ej offererad</v>
      </c>
      <c r="M79" s="69"/>
      <c r="O79" s="68"/>
      <c r="P79" s="132"/>
      <c r="Q79" s="88" t="s">
        <v>391</v>
      </c>
      <c r="R79" s="89" t="s">
        <v>66</v>
      </c>
      <c r="S79" s="80"/>
      <c r="T79" s="81"/>
      <c r="U79" s="82"/>
      <c r="W79" s="83" t="str">
        <f t="shared" ca="1" si="8"/>
        <v>Tillhörande Position ej offererad</v>
      </c>
      <c r="X79" s="69"/>
    </row>
    <row r="80" spans="3:24" ht="15.65" customHeight="1" x14ac:dyDescent="0.35">
      <c r="D80" s="68"/>
      <c r="E80" s="132"/>
      <c r="F80" s="88" t="s">
        <v>243</v>
      </c>
      <c r="G80" s="89" t="s">
        <v>318</v>
      </c>
      <c r="H80" s="80"/>
      <c r="I80" s="81"/>
      <c r="J80" s="82"/>
      <c r="L80" s="83" t="str">
        <f t="shared" ca="1" si="7"/>
        <v>Tillhörande Position ej offererad</v>
      </c>
      <c r="M80" s="69"/>
      <c r="O80" s="68"/>
      <c r="P80" s="132"/>
      <c r="Q80" s="88" t="s">
        <v>392</v>
      </c>
      <c r="R80" s="89" t="s">
        <v>318</v>
      </c>
      <c r="S80" s="80"/>
      <c r="T80" s="81"/>
      <c r="U80" s="82"/>
      <c r="W80" s="83" t="str">
        <f t="shared" ca="1" si="8"/>
        <v>Tillhörande Position ej offererad</v>
      </c>
      <c r="X80" s="69"/>
    </row>
    <row r="81" spans="3:24" ht="15.65" customHeight="1" x14ac:dyDescent="0.35">
      <c r="D81" s="68"/>
      <c r="E81" s="132"/>
      <c r="F81" s="88" t="s">
        <v>244</v>
      </c>
      <c r="G81" s="89" t="s">
        <v>213</v>
      </c>
      <c r="H81" s="80"/>
      <c r="I81" s="81"/>
      <c r="J81" s="82"/>
      <c r="L81" s="83" t="str">
        <f t="shared" ca="1" si="7"/>
        <v>Tillhörande Position ej offererad</v>
      </c>
      <c r="M81" s="69"/>
      <c r="O81" s="68"/>
      <c r="P81" s="132"/>
      <c r="Q81" s="88" t="s">
        <v>393</v>
      </c>
      <c r="R81" s="89" t="s">
        <v>213</v>
      </c>
      <c r="S81" s="80"/>
      <c r="T81" s="81"/>
      <c r="U81" s="82"/>
      <c r="W81" s="83" t="str">
        <f t="shared" ca="1" si="8"/>
        <v>Tillhörande Position ej offererad</v>
      </c>
      <c r="X81" s="69"/>
    </row>
    <row r="82" spans="3:24" ht="15.65" customHeight="1" x14ac:dyDescent="0.35">
      <c r="D82" s="68"/>
      <c r="E82" s="132"/>
      <c r="F82" s="88" t="s">
        <v>245</v>
      </c>
      <c r="G82" s="89" t="s">
        <v>74</v>
      </c>
      <c r="H82" s="80"/>
      <c r="I82" s="81"/>
      <c r="J82" s="82"/>
      <c r="L82" s="83" t="str">
        <f t="shared" ca="1" si="7"/>
        <v>Tillhörande Position ej offererad</v>
      </c>
      <c r="M82" s="69"/>
      <c r="O82" s="68"/>
      <c r="P82" s="132"/>
      <c r="Q82" s="88" t="s">
        <v>394</v>
      </c>
      <c r="R82" s="89" t="s">
        <v>74</v>
      </c>
      <c r="S82" s="80"/>
      <c r="T82" s="81"/>
      <c r="U82" s="82"/>
      <c r="W82" s="83" t="str">
        <f t="shared" ca="1" si="8"/>
        <v>Tillhörande Position ej offererad</v>
      </c>
      <c r="X82" s="69"/>
    </row>
    <row r="83" spans="3:24" ht="15.65" customHeight="1" x14ac:dyDescent="0.35">
      <c r="D83" s="68"/>
      <c r="E83" s="132" t="s">
        <v>75</v>
      </c>
      <c r="F83" s="88" t="s">
        <v>246</v>
      </c>
      <c r="G83" s="89" t="s">
        <v>193</v>
      </c>
      <c r="H83" s="80"/>
      <c r="I83" s="81"/>
      <c r="J83" s="82"/>
      <c r="L83" s="83" t="str">
        <f t="shared" ca="1" si="7"/>
        <v>Tillhörande Position ej offererad</v>
      </c>
      <c r="M83" s="69"/>
      <c r="O83" s="68"/>
      <c r="P83" s="132" t="s">
        <v>75</v>
      </c>
      <c r="Q83" s="88" t="s">
        <v>395</v>
      </c>
      <c r="R83" s="89" t="s">
        <v>193</v>
      </c>
      <c r="S83" s="80"/>
      <c r="T83" s="81"/>
      <c r="U83" s="82"/>
      <c r="W83" s="83" t="str">
        <f t="shared" ca="1" si="8"/>
        <v>Tillhörande Position ej offererad</v>
      </c>
      <c r="X83" s="69"/>
    </row>
    <row r="84" spans="3:24" ht="15" customHeight="1" x14ac:dyDescent="0.35">
      <c r="D84" s="68"/>
      <c r="E84" s="132"/>
      <c r="F84" s="88" t="s">
        <v>247</v>
      </c>
      <c r="G84" s="89" t="s">
        <v>195</v>
      </c>
      <c r="H84" s="80"/>
      <c r="I84" s="81"/>
      <c r="J84" s="82"/>
      <c r="L84" s="83" t="str">
        <f t="shared" ca="1" si="7"/>
        <v>Tillhörande Position ej offererad</v>
      </c>
      <c r="M84" s="69"/>
      <c r="O84" s="68"/>
      <c r="P84" s="132"/>
      <c r="Q84" s="88" t="s">
        <v>396</v>
      </c>
      <c r="R84" s="89" t="s">
        <v>195</v>
      </c>
      <c r="S84" s="80"/>
      <c r="T84" s="81"/>
      <c r="U84" s="82"/>
      <c r="W84" s="83" t="str">
        <f t="shared" ca="1" si="8"/>
        <v>Tillhörande Position ej offererad</v>
      </c>
      <c r="X84" s="69"/>
    </row>
    <row r="85" spans="3:24" ht="15" customHeight="1" x14ac:dyDescent="0.35">
      <c r="D85" s="68"/>
      <c r="E85" s="132"/>
      <c r="F85" s="88" t="s">
        <v>248</v>
      </c>
      <c r="G85" s="89" t="s">
        <v>197</v>
      </c>
      <c r="H85" s="80"/>
      <c r="I85" s="81"/>
      <c r="J85" s="82"/>
      <c r="L85" s="83" t="str">
        <f t="shared" ca="1" si="7"/>
        <v>Tillhörande Position ej offererad</v>
      </c>
      <c r="M85" s="69"/>
      <c r="O85" s="68"/>
      <c r="P85" s="132"/>
      <c r="Q85" s="88" t="s">
        <v>397</v>
      </c>
      <c r="R85" s="89" t="s">
        <v>197</v>
      </c>
      <c r="S85" s="80"/>
      <c r="T85" s="81"/>
      <c r="U85" s="82"/>
      <c r="W85" s="83" t="str">
        <f t="shared" ca="1" si="8"/>
        <v>Tillhörande Position ej offererad</v>
      </c>
      <c r="X85" s="69"/>
    </row>
    <row r="86" spans="3:24" ht="15" customHeight="1" x14ac:dyDescent="0.35">
      <c r="D86" s="68"/>
      <c r="E86" s="132"/>
      <c r="F86" s="88" t="s">
        <v>249</v>
      </c>
      <c r="G86" s="89" t="s">
        <v>219</v>
      </c>
      <c r="H86" s="80"/>
      <c r="I86" s="81"/>
      <c r="J86" s="82"/>
      <c r="L86" s="83" t="str">
        <f t="shared" ca="1" si="7"/>
        <v>Tillhörande Position ej offererad</v>
      </c>
      <c r="M86" s="69"/>
      <c r="O86" s="68"/>
      <c r="P86" s="132"/>
      <c r="Q86" s="88" t="s">
        <v>398</v>
      </c>
      <c r="R86" s="89" t="s">
        <v>219</v>
      </c>
      <c r="S86" s="80"/>
      <c r="T86" s="81"/>
      <c r="U86" s="82"/>
      <c r="W86" s="83" t="str">
        <f t="shared" ca="1" si="8"/>
        <v>Tillhörande Position ej offererad</v>
      </c>
      <c r="X86" s="69"/>
    </row>
    <row r="87" spans="3:24" ht="15" customHeight="1" x14ac:dyDescent="0.35">
      <c r="D87" s="68"/>
      <c r="E87" s="132"/>
      <c r="F87" s="88" t="s">
        <v>250</v>
      </c>
      <c r="G87" s="89" t="s">
        <v>83</v>
      </c>
      <c r="H87" s="80"/>
      <c r="I87" s="81"/>
      <c r="J87" s="82"/>
      <c r="L87" s="83" t="str">
        <f t="shared" ca="1" si="7"/>
        <v>Tillhörande Position ej offererad</v>
      </c>
      <c r="M87" s="69"/>
      <c r="O87" s="68"/>
      <c r="P87" s="132"/>
      <c r="Q87" s="88" t="s">
        <v>399</v>
      </c>
      <c r="R87" s="89" t="s">
        <v>83</v>
      </c>
      <c r="S87" s="80"/>
      <c r="T87" s="81"/>
      <c r="U87" s="82"/>
      <c r="W87" s="83" t="str">
        <f t="shared" ca="1" si="8"/>
        <v>Tillhörande Position ej offererad</v>
      </c>
      <c r="X87" s="69"/>
    </row>
    <row r="88" spans="3:24" ht="15" customHeight="1" x14ac:dyDescent="0.35">
      <c r="D88" s="68"/>
      <c r="E88" s="132"/>
      <c r="F88" s="88" t="s">
        <v>251</v>
      </c>
      <c r="G88" s="89" t="s">
        <v>201</v>
      </c>
      <c r="H88" s="80"/>
      <c r="I88" s="81"/>
      <c r="J88" s="82"/>
      <c r="L88" s="83" t="str">
        <f t="shared" ca="1" si="7"/>
        <v>Tillhörande Position ej offererad</v>
      </c>
      <c r="M88" s="69"/>
      <c r="O88" s="68"/>
      <c r="P88" s="132"/>
      <c r="Q88" s="88" t="s">
        <v>400</v>
      </c>
      <c r="R88" s="89" t="s">
        <v>201</v>
      </c>
      <c r="S88" s="80"/>
      <c r="T88" s="81"/>
      <c r="U88" s="82"/>
      <c r="W88" s="83" t="str">
        <f t="shared" ca="1" si="8"/>
        <v>Tillhörande Position ej offererad</v>
      </c>
      <c r="X88" s="69"/>
    </row>
    <row r="89" spans="3:24" ht="15" customHeight="1" x14ac:dyDescent="0.35">
      <c r="D89" s="68"/>
      <c r="E89" s="132"/>
      <c r="F89" s="88" t="s">
        <v>252</v>
      </c>
      <c r="G89" s="89" t="s">
        <v>203</v>
      </c>
      <c r="H89" s="80"/>
      <c r="I89" s="81"/>
      <c r="J89" s="82"/>
      <c r="L89" s="83" t="str">
        <f t="shared" ca="1" si="7"/>
        <v>Tillhörande Position ej offererad</v>
      </c>
      <c r="M89" s="69"/>
      <c r="O89" s="68"/>
      <c r="P89" s="132"/>
      <c r="Q89" s="88" t="s">
        <v>401</v>
      </c>
      <c r="R89" s="89" t="s">
        <v>203</v>
      </c>
      <c r="S89" s="80"/>
      <c r="T89" s="81"/>
      <c r="U89" s="82"/>
      <c r="W89" s="83" t="str">
        <f t="shared" ca="1" si="8"/>
        <v>Tillhörande Position ej offererad</v>
      </c>
      <c r="X89" s="69"/>
    </row>
    <row r="90" spans="3:24" ht="15" customHeight="1" x14ac:dyDescent="0.35">
      <c r="D90" s="68"/>
      <c r="E90" s="90"/>
      <c r="G90" s="30"/>
      <c r="H90" s="39"/>
      <c r="I90" s="40"/>
      <c r="J90" s="91">
        <f>SUMIFS(J75:J89,J75:J89,"&gt;"&amp;1)</f>
        <v>0</v>
      </c>
      <c r="M90" s="69"/>
      <c r="O90" s="68"/>
      <c r="P90" s="90"/>
      <c r="Q90" s="28"/>
      <c r="R90" s="30"/>
      <c r="S90" s="39"/>
      <c r="T90" s="40"/>
      <c r="U90" s="91">
        <f>SUMIFS(U75:U89,U75:U89,"&gt;"&amp;1)</f>
        <v>0</v>
      </c>
      <c r="X90" s="69"/>
    </row>
    <row r="91" spans="3:24" ht="15" customHeight="1" x14ac:dyDescent="0.35">
      <c r="D91" s="68"/>
      <c r="E91" s="38"/>
      <c r="G91" s="30"/>
      <c r="H91" s="39"/>
      <c r="I91" s="40"/>
      <c r="J91" s="41"/>
      <c r="M91" s="69"/>
      <c r="O91" s="68"/>
      <c r="P91" s="38"/>
      <c r="Q91" s="28"/>
      <c r="R91" s="30"/>
      <c r="S91" s="39"/>
      <c r="T91" s="40"/>
      <c r="U91" s="41"/>
      <c r="X91" s="69"/>
    </row>
    <row r="92" spans="3:24" ht="22.5" customHeight="1" x14ac:dyDescent="0.35">
      <c r="C92" s="70"/>
      <c r="D92" s="71"/>
      <c r="E92" s="72" t="s">
        <v>44</v>
      </c>
      <c r="F92" s="72" t="s">
        <v>178</v>
      </c>
      <c r="G92" s="72" t="s">
        <v>45</v>
      </c>
      <c r="H92" s="73" t="s">
        <v>46</v>
      </c>
      <c r="I92" s="73" t="s">
        <v>47</v>
      </c>
      <c r="J92" s="73" t="s">
        <v>48</v>
      </c>
      <c r="K92" s="70"/>
      <c r="L92" s="73" t="s">
        <v>179</v>
      </c>
      <c r="M92" s="74"/>
      <c r="O92" s="71"/>
      <c r="P92" s="72" t="s">
        <v>44</v>
      </c>
      <c r="Q92" s="72" t="s">
        <v>178</v>
      </c>
      <c r="R92" s="72" t="s">
        <v>45</v>
      </c>
      <c r="S92" s="73" t="s">
        <v>46</v>
      </c>
      <c r="T92" s="73" t="s">
        <v>47</v>
      </c>
      <c r="U92" s="73" t="s">
        <v>48</v>
      </c>
      <c r="V92" s="70"/>
      <c r="W92" s="73" t="s">
        <v>179</v>
      </c>
      <c r="X92" s="74"/>
    </row>
    <row r="93" spans="3:24" ht="150.75" customHeight="1" x14ac:dyDescent="0.35">
      <c r="C93" s="75"/>
      <c r="D93" s="76"/>
      <c r="E93" s="77" t="s">
        <v>254</v>
      </c>
      <c r="F93" s="78" t="s">
        <v>253</v>
      </c>
      <c r="G93" s="79" t="s">
        <v>322</v>
      </c>
      <c r="H93" s="80"/>
      <c r="I93" s="81"/>
      <c r="J93" s="82"/>
      <c r="K93" s="75"/>
      <c r="L93" s="83" t="str">
        <f ca="1">IF(LEFT(F93,1)="P",IF(COUNTA(H93:J93)=0,"Position ej offererad",IF(COUNTA(I93:J93)=2,"Komplett","Påbörjad")),
IF(F93&lt;&gt;"",
  IF(OFFSET(J93,IFERROR(RIGHT(F93,1),0)*-1-1,0)="","Tillhörande Position ej offererad",
   IF(J93=1,"Ingår",
       IF(AND(J93&gt;0, I93&lt;&gt;""),"Offereras","Offereras ej, belastningspris medförs"))),""))</f>
        <v>Position ej offererad</v>
      </c>
      <c r="M93" s="84"/>
      <c r="O93" s="76"/>
      <c r="P93" s="77" t="s">
        <v>254</v>
      </c>
      <c r="Q93" s="78" t="s">
        <v>334</v>
      </c>
      <c r="R93" s="79" t="s">
        <v>322</v>
      </c>
      <c r="S93" s="80"/>
      <c r="T93" s="81"/>
      <c r="U93" s="82"/>
      <c r="V93" s="75"/>
      <c r="W93" s="83" t="str">
        <f ca="1">IF(LEFT(Q93,1)="P",IF(COUNTA(S93:U93)=0,"Position ej offererad",IF(COUNTA(T93:U93)=2,"Komplett","Påbörjad")),
IF(Q93&lt;&gt;"",
  IF(OFFSET(U93,IFERROR(RIGHT(Q93,1),0)*-1-1,0)="","Tillhörande Position ej offererad",
   IF(U93=1,"Ingår",
       IF(AND(U93&gt;0, T93&lt;&gt;""),"Offereras","Offereras ej, belastningspris medförs"))),""))</f>
        <v>Position ej offererad</v>
      </c>
      <c r="X93" s="84"/>
    </row>
    <row r="94" spans="3:24" ht="8.25" customHeight="1" x14ac:dyDescent="0.35">
      <c r="D94" s="68"/>
      <c r="F94" s="29"/>
      <c r="H94" s="86"/>
      <c r="I94" s="86"/>
      <c r="J94" s="86"/>
      <c r="L94" s="87"/>
      <c r="M94" s="69"/>
      <c r="O94" s="68"/>
      <c r="S94" s="86"/>
      <c r="T94" s="86"/>
      <c r="U94" s="86"/>
      <c r="W94" s="87"/>
      <c r="X94" s="69"/>
    </row>
    <row r="95" spans="3:24" ht="15.65" customHeight="1" x14ac:dyDescent="0.35">
      <c r="D95" s="68"/>
      <c r="E95" s="132" t="s">
        <v>53</v>
      </c>
      <c r="F95" s="88" t="s">
        <v>255</v>
      </c>
      <c r="G95" s="89" t="s">
        <v>183</v>
      </c>
      <c r="H95" s="80"/>
      <c r="I95" s="81"/>
      <c r="J95" s="82"/>
      <c r="L95" s="83" t="str">
        <f t="shared" ref="L95:L107" ca="1" si="9">IF(LEFT(F95,1)="P",IF(COUNTA(H95:J95)=0,"Position ej offererad",IF(COUNTA(I95:J95)=2,"Komplett","Påbörjad")),
IF(F95&lt;&gt;"",
  IF(OFFSET(J95,IFERROR(SUBSTITUTE(RIGHT(F95,2),".",""),0)*-1-1,0)="","Tillhörande Position ej offererad",
   IF(J95=1,"Ingår",
       IF(AND(J95&gt;0, I95&lt;&gt;""),"Offereras","Offereras ej, belastningspris medförs"))),""))</f>
        <v>Tillhörande Position ej offererad</v>
      </c>
      <c r="M95" s="69"/>
      <c r="O95" s="68"/>
      <c r="P95" s="132" t="s">
        <v>53</v>
      </c>
      <c r="Q95" s="88" t="s">
        <v>402</v>
      </c>
      <c r="R95" s="89" t="s">
        <v>183</v>
      </c>
      <c r="S95" s="80"/>
      <c r="T95" s="81"/>
      <c r="U95" s="82"/>
      <c r="W95" s="83" t="str">
        <f t="shared" ref="W95:W107" ca="1" si="10">IF(LEFT(Q95,1)="P",IF(COUNTA(S95:U95)=0,"Position ej offererad",IF(COUNTA(T95:U95)=2,"Komplett","Påbörjad")),
IF(Q95&lt;&gt;"",
  IF(OFFSET(U95,IFERROR(SUBSTITUTE(RIGHT(Q95,2),".",""),0)*-1-1,0)="","Tillhörande Position ej offererad",
   IF(U95=1,"Ingår",
       IF(AND(U95&gt;0, T95&lt;&gt;""),"Offereras","Offereras ej, belastningspris medförs"))),""))</f>
        <v>Tillhörande Position ej offererad</v>
      </c>
      <c r="X95" s="69"/>
    </row>
    <row r="96" spans="3:24" ht="15.65" customHeight="1" x14ac:dyDescent="0.35">
      <c r="D96" s="68"/>
      <c r="E96" s="132"/>
      <c r="F96" s="88" t="s">
        <v>256</v>
      </c>
      <c r="G96" s="89" t="s">
        <v>185</v>
      </c>
      <c r="H96" s="80"/>
      <c r="I96" s="81"/>
      <c r="J96" s="82"/>
      <c r="L96" s="83" t="str">
        <f t="shared" ca="1" si="9"/>
        <v>Tillhörande Position ej offererad</v>
      </c>
      <c r="M96" s="69"/>
      <c r="O96" s="68"/>
      <c r="P96" s="132"/>
      <c r="Q96" s="88" t="s">
        <v>403</v>
      </c>
      <c r="R96" s="89" t="s">
        <v>185</v>
      </c>
      <c r="S96" s="80"/>
      <c r="T96" s="81"/>
      <c r="U96" s="82"/>
      <c r="W96" s="83" t="str">
        <f t="shared" ca="1" si="10"/>
        <v>Tillhörande Position ej offererad</v>
      </c>
      <c r="X96" s="69"/>
    </row>
    <row r="97" spans="3:24" ht="15.65" customHeight="1" x14ac:dyDescent="0.35">
      <c r="D97" s="68"/>
      <c r="E97" s="132"/>
      <c r="F97" s="88" t="s">
        <v>257</v>
      </c>
      <c r="G97" s="89" t="s">
        <v>66</v>
      </c>
      <c r="H97" s="80"/>
      <c r="I97" s="81"/>
      <c r="J97" s="82"/>
      <c r="L97" s="83" t="str">
        <f t="shared" ca="1" si="9"/>
        <v>Tillhörande Position ej offererad</v>
      </c>
      <c r="M97" s="69"/>
      <c r="O97" s="68"/>
      <c r="P97" s="132"/>
      <c r="Q97" s="88" t="s">
        <v>404</v>
      </c>
      <c r="R97" s="89" t="s">
        <v>66</v>
      </c>
      <c r="S97" s="80"/>
      <c r="T97" s="81"/>
      <c r="U97" s="82"/>
      <c r="W97" s="83" t="str">
        <f t="shared" ca="1" si="10"/>
        <v>Tillhörande Position ej offererad</v>
      </c>
      <c r="X97" s="69"/>
    </row>
    <row r="98" spans="3:24" ht="15.65" customHeight="1" x14ac:dyDescent="0.35">
      <c r="D98" s="68"/>
      <c r="E98" s="132"/>
      <c r="F98" s="88" t="s">
        <v>258</v>
      </c>
      <c r="G98" s="89" t="s">
        <v>318</v>
      </c>
      <c r="H98" s="80"/>
      <c r="I98" s="81"/>
      <c r="J98" s="82"/>
      <c r="L98" s="83" t="str">
        <f t="shared" ca="1" si="9"/>
        <v>Tillhörande Position ej offererad</v>
      </c>
      <c r="M98" s="69"/>
      <c r="O98" s="68"/>
      <c r="P98" s="132"/>
      <c r="Q98" s="88" t="s">
        <v>405</v>
      </c>
      <c r="R98" s="89" t="s">
        <v>318</v>
      </c>
      <c r="S98" s="80"/>
      <c r="T98" s="81"/>
      <c r="U98" s="82"/>
      <c r="W98" s="83" t="str">
        <f t="shared" ca="1" si="10"/>
        <v>Tillhörande Position ej offererad</v>
      </c>
      <c r="X98" s="69"/>
    </row>
    <row r="99" spans="3:24" ht="15.65" customHeight="1" x14ac:dyDescent="0.35">
      <c r="D99" s="68"/>
      <c r="E99" s="132"/>
      <c r="F99" s="88" t="s">
        <v>259</v>
      </c>
      <c r="G99" s="89" t="s">
        <v>213</v>
      </c>
      <c r="H99" s="80"/>
      <c r="I99" s="81"/>
      <c r="J99" s="82"/>
      <c r="L99" s="83" t="str">
        <f t="shared" ca="1" si="9"/>
        <v>Tillhörande Position ej offererad</v>
      </c>
      <c r="M99" s="69"/>
      <c r="O99" s="68"/>
      <c r="P99" s="132"/>
      <c r="Q99" s="88" t="s">
        <v>406</v>
      </c>
      <c r="R99" s="89" t="s">
        <v>213</v>
      </c>
      <c r="S99" s="80"/>
      <c r="T99" s="81"/>
      <c r="U99" s="82"/>
      <c r="W99" s="83" t="str">
        <f t="shared" ca="1" si="10"/>
        <v>Tillhörande Position ej offererad</v>
      </c>
      <c r="X99" s="69"/>
    </row>
    <row r="100" spans="3:24" ht="15.65" customHeight="1" x14ac:dyDescent="0.35">
      <c r="D100" s="68"/>
      <c r="E100" s="132"/>
      <c r="F100" s="88" t="s">
        <v>260</v>
      </c>
      <c r="G100" s="89" t="s">
        <v>74</v>
      </c>
      <c r="H100" s="80"/>
      <c r="I100" s="81"/>
      <c r="J100" s="82"/>
      <c r="L100" s="83" t="str">
        <f t="shared" ca="1" si="9"/>
        <v>Tillhörande Position ej offererad</v>
      </c>
      <c r="M100" s="69"/>
      <c r="O100" s="68"/>
      <c r="P100" s="132"/>
      <c r="Q100" s="88" t="s">
        <v>407</v>
      </c>
      <c r="R100" s="89" t="s">
        <v>74</v>
      </c>
      <c r="S100" s="80"/>
      <c r="T100" s="81"/>
      <c r="U100" s="82"/>
      <c r="W100" s="83" t="str">
        <f t="shared" ca="1" si="10"/>
        <v>Tillhörande Position ej offererad</v>
      </c>
      <c r="X100" s="69"/>
    </row>
    <row r="101" spans="3:24" ht="15.65" customHeight="1" x14ac:dyDescent="0.35">
      <c r="D101" s="68"/>
      <c r="E101" s="132" t="s">
        <v>75</v>
      </c>
      <c r="F101" s="88" t="s">
        <v>261</v>
      </c>
      <c r="G101" s="89" t="s">
        <v>193</v>
      </c>
      <c r="H101" s="80"/>
      <c r="I101" s="81"/>
      <c r="J101" s="82"/>
      <c r="L101" s="83" t="str">
        <f t="shared" ca="1" si="9"/>
        <v>Tillhörande Position ej offererad</v>
      </c>
      <c r="M101" s="69"/>
      <c r="O101" s="68"/>
      <c r="P101" s="132" t="s">
        <v>75</v>
      </c>
      <c r="Q101" s="88" t="s">
        <v>408</v>
      </c>
      <c r="R101" s="89" t="s">
        <v>193</v>
      </c>
      <c r="S101" s="80"/>
      <c r="T101" s="81"/>
      <c r="U101" s="82"/>
      <c r="W101" s="83" t="str">
        <f t="shared" ca="1" si="10"/>
        <v>Tillhörande Position ej offererad</v>
      </c>
      <c r="X101" s="69"/>
    </row>
    <row r="102" spans="3:24" ht="15" customHeight="1" x14ac:dyDescent="0.35">
      <c r="D102" s="68"/>
      <c r="E102" s="132"/>
      <c r="F102" s="88" t="s">
        <v>262</v>
      </c>
      <c r="G102" s="89" t="s">
        <v>195</v>
      </c>
      <c r="H102" s="80"/>
      <c r="I102" s="81"/>
      <c r="J102" s="82"/>
      <c r="L102" s="83" t="str">
        <f t="shared" ca="1" si="9"/>
        <v>Tillhörande Position ej offererad</v>
      </c>
      <c r="M102" s="69"/>
      <c r="O102" s="68"/>
      <c r="P102" s="132"/>
      <c r="Q102" s="88" t="s">
        <v>409</v>
      </c>
      <c r="R102" s="89" t="s">
        <v>195</v>
      </c>
      <c r="S102" s="80"/>
      <c r="T102" s="81"/>
      <c r="U102" s="82"/>
      <c r="W102" s="83" t="str">
        <f t="shared" ca="1" si="10"/>
        <v>Tillhörande Position ej offererad</v>
      </c>
      <c r="X102" s="69"/>
    </row>
    <row r="103" spans="3:24" ht="15" customHeight="1" x14ac:dyDescent="0.35">
      <c r="D103" s="68"/>
      <c r="E103" s="132"/>
      <c r="F103" s="88" t="s">
        <v>263</v>
      </c>
      <c r="G103" s="89" t="s">
        <v>197</v>
      </c>
      <c r="H103" s="80"/>
      <c r="I103" s="81"/>
      <c r="J103" s="82"/>
      <c r="L103" s="83" t="str">
        <f t="shared" ca="1" si="9"/>
        <v>Tillhörande Position ej offererad</v>
      </c>
      <c r="M103" s="69"/>
      <c r="O103" s="68"/>
      <c r="P103" s="132"/>
      <c r="Q103" s="88" t="s">
        <v>410</v>
      </c>
      <c r="R103" s="89" t="s">
        <v>197</v>
      </c>
      <c r="S103" s="80"/>
      <c r="T103" s="81"/>
      <c r="U103" s="82"/>
      <c r="W103" s="83" t="str">
        <f t="shared" ca="1" si="10"/>
        <v>Tillhörande Position ej offererad</v>
      </c>
      <c r="X103" s="69"/>
    </row>
    <row r="104" spans="3:24" ht="15" customHeight="1" x14ac:dyDescent="0.35">
      <c r="D104" s="68"/>
      <c r="E104" s="132"/>
      <c r="F104" s="88" t="s">
        <v>264</v>
      </c>
      <c r="G104" s="89" t="s">
        <v>219</v>
      </c>
      <c r="H104" s="80"/>
      <c r="I104" s="81"/>
      <c r="J104" s="82"/>
      <c r="L104" s="83" t="str">
        <f t="shared" ca="1" si="9"/>
        <v>Tillhörande Position ej offererad</v>
      </c>
      <c r="M104" s="69"/>
      <c r="O104" s="68"/>
      <c r="P104" s="132"/>
      <c r="Q104" s="88" t="s">
        <v>411</v>
      </c>
      <c r="R104" s="89" t="s">
        <v>219</v>
      </c>
      <c r="S104" s="80"/>
      <c r="T104" s="81"/>
      <c r="U104" s="82"/>
      <c r="W104" s="83" t="str">
        <f t="shared" ca="1" si="10"/>
        <v>Tillhörande Position ej offererad</v>
      </c>
      <c r="X104" s="69"/>
    </row>
    <row r="105" spans="3:24" ht="15" customHeight="1" x14ac:dyDescent="0.35">
      <c r="D105" s="68"/>
      <c r="E105" s="132"/>
      <c r="F105" s="88" t="s">
        <v>265</v>
      </c>
      <c r="G105" s="89" t="s">
        <v>83</v>
      </c>
      <c r="H105" s="80"/>
      <c r="I105" s="81"/>
      <c r="J105" s="82"/>
      <c r="L105" s="83" t="str">
        <f t="shared" ca="1" si="9"/>
        <v>Tillhörande Position ej offererad</v>
      </c>
      <c r="M105" s="69"/>
      <c r="O105" s="68"/>
      <c r="P105" s="132"/>
      <c r="Q105" s="88" t="s">
        <v>412</v>
      </c>
      <c r="R105" s="89" t="s">
        <v>83</v>
      </c>
      <c r="S105" s="80"/>
      <c r="T105" s="81"/>
      <c r="U105" s="82"/>
      <c r="W105" s="83" t="str">
        <f t="shared" ca="1" si="10"/>
        <v>Tillhörande Position ej offererad</v>
      </c>
      <c r="X105" s="69"/>
    </row>
    <row r="106" spans="3:24" ht="15" customHeight="1" x14ac:dyDescent="0.35">
      <c r="D106" s="68"/>
      <c r="E106" s="132"/>
      <c r="F106" s="88" t="s">
        <v>266</v>
      </c>
      <c r="G106" s="89" t="s">
        <v>201</v>
      </c>
      <c r="H106" s="80"/>
      <c r="I106" s="81"/>
      <c r="J106" s="82"/>
      <c r="L106" s="83" t="str">
        <f t="shared" ca="1" si="9"/>
        <v>Tillhörande Position ej offererad</v>
      </c>
      <c r="M106" s="69"/>
      <c r="O106" s="68"/>
      <c r="P106" s="132"/>
      <c r="Q106" s="88" t="s">
        <v>413</v>
      </c>
      <c r="R106" s="89" t="s">
        <v>201</v>
      </c>
      <c r="S106" s="80"/>
      <c r="T106" s="81"/>
      <c r="U106" s="82"/>
      <c r="W106" s="83" t="str">
        <f t="shared" ca="1" si="10"/>
        <v>Tillhörande Position ej offererad</v>
      </c>
      <c r="X106" s="69"/>
    </row>
    <row r="107" spans="3:24" ht="15" customHeight="1" x14ac:dyDescent="0.35">
      <c r="D107" s="68"/>
      <c r="E107" s="132"/>
      <c r="F107" s="88" t="s">
        <v>267</v>
      </c>
      <c r="G107" s="89" t="s">
        <v>203</v>
      </c>
      <c r="H107" s="80"/>
      <c r="I107" s="81"/>
      <c r="J107" s="82"/>
      <c r="L107" s="83" t="str">
        <f t="shared" ca="1" si="9"/>
        <v>Tillhörande Position ej offererad</v>
      </c>
      <c r="M107" s="69"/>
      <c r="O107" s="68"/>
      <c r="P107" s="132"/>
      <c r="Q107" s="88" t="s">
        <v>414</v>
      </c>
      <c r="R107" s="89" t="s">
        <v>203</v>
      </c>
      <c r="S107" s="80"/>
      <c r="T107" s="81"/>
      <c r="U107" s="82"/>
      <c r="W107" s="83" t="str">
        <f t="shared" ca="1" si="10"/>
        <v>Tillhörande Position ej offererad</v>
      </c>
      <c r="X107" s="69"/>
    </row>
    <row r="108" spans="3:24" ht="15" customHeight="1" x14ac:dyDescent="0.35">
      <c r="D108" s="68"/>
      <c r="E108" s="90"/>
      <c r="G108" s="30"/>
      <c r="H108" s="39"/>
      <c r="I108" s="40"/>
      <c r="J108" s="91">
        <f>SUMIFS(J93:J107,J93:J107,"&gt;"&amp;1)</f>
        <v>0</v>
      </c>
      <c r="M108" s="69"/>
      <c r="O108" s="68"/>
      <c r="P108" s="90"/>
      <c r="Q108" s="28"/>
      <c r="R108" s="30"/>
      <c r="S108" s="39"/>
      <c r="T108" s="40"/>
      <c r="U108" s="91">
        <f>SUMIFS(U93:U107,U93:U107,"&gt;"&amp;1)</f>
        <v>0</v>
      </c>
      <c r="X108" s="69"/>
    </row>
    <row r="109" spans="3:24" ht="15" customHeight="1" x14ac:dyDescent="0.35">
      <c r="D109" s="68"/>
      <c r="E109" s="38"/>
      <c r="G109" s="30"/>
      <c r="H109" s="39"/>
      <c r="I109" s="40"/>
      <c r="J109" s="41"/>
      <c r="M109" s="69"/>
      <c r="O109" s="68"/>
      <c r="P109" s="38"/>
      <c r="Q109" s="28"/>
      <c r="R109" s="30"/>
      <c r="S109" s="39"/>
      <c r="T109" s="40"/>
      <c r="U109" s="41"/>
      <c r="X109" s="69"/>
    </row>
    <row r="110" spans="3:24" ht="22.5" customHeight="1" x14ac:dyDescent="0.35">
      <c r="C110" s="70"/>
      <c r="D110" s="71"/>
      <c r="E110" s="72" t="s">
        <v>44</v>
      </c>
      <c r="F110" s="72" t="s">
        <v>178</v>
      </c>
      <c r="G110" s="72" t="s">
        <v>45</v>
      </c>
      <c r="H110" s="73" t="s">
        <v>46</v>
      </c>
      <c r="I110" s="73" t="s">
        <v>47</v>
      </c>
      <c r="J110" s="73" t="s">
        <v>48</v>
      </c>
      <c r="K110" s="70"/>
      <c r="L110" s="73" t="s">
        <v>179</v>
      </c>
      <c r="M110" s="74"/>
      <c r="O110" s="71"/>
      <c r="P110" s="72" t="s">
        <v>44</v>
      </c>
      <c r="Q110" s="72" t="s">
        <v>178</v>
      </c>
      <c r="R110" s="72" t="s">
        <v>45</v>
      </c>
      <c r="S110" s="73" t="s">
        <v>46</v>
      </c>
      <c r="T110" s="73" t="s">
        <v>47</v>
      </c>
      <c r="U110" s="73" t="s">
        <v>48</v>
      </c>
      <c r="V110" s="70"/>
      <c r="W110" s="73" t="s">
        <v>179</v>
      </c>
      <c r="X110" s="74"/>
    </row>
    <row r="111" spans="3:24" ht="147.75" customHeight="1" x14ac:dyDescent="0.35">
      <c r="C111" s="75"/>
      <c r="D111" s="76"/>
      <c r="E111" s="77" t="s">
        <v>269</v>
      </c>
      <c r="F111" s="78" t="s">
        <v>268</v>
      </c>
      <c r="G111" s="79" t="s">
        <v>323</v>
      </c>
      <c r="H111" s="80"/>
      <c r="I111" s="81"/>
      <c r="J111" s="82"/>
      <c r="K111" s="75"/>
      <c r="L111" s="83" t="str">
        <f ca="1">IF(LEFT(F111,1)="P",IF(COUNTA(H111:J111)=0,"Position ej offererad",IF(COUNTA(I111:J111)=2,"Komplett","Påbörjad")),
IF(F111&lt;&gt;"",
  IF(OFFSET(J111,IFERROR(RIGHT(F111,1),0)*-1-1,0)="","Tillhörande Position ej offererad",
   IF(J111=1,"Ingår",
       IF(AND(J111&gt;0, I111&lt;&gt;""),"Offereras","Offereras ej, belastningspris medförs"))),""))</f>
        <v>Position ej offererad</v>
      </c>
      <c r="M111" s="84"/>
      <c r="O111" s="76"/>
      <c r="P111" s="77" t="s">
        <v>269</v>
      </c>
      <c r="Q111" s="78" t="s">
        <v>335</v>
      </c>
      <c r="R111" s="79" t="s">
        <v>323</v>
      </c>
      <c r="S111" s="80"/>
      <c r="T111" s="81"/>
      <c r="U111" s="82"/>
      <c r="V111" s="75"/>
      <c r="W111" s="83" t="str">
        <f ca="1">IF(LEFT(Q111,1)="P",IF(COUNTA(S111:U111)=0,"Position ej offererad",IF(COUNTA(T111:U111)=2,"Komplett","Påbörjad")),
IF(Q111&lt;&gt;"",
  IF(OFFSET(U111,IFERROR(RIGHT(Q111,1),0)*-1-1,0)="","Tillhörande Position ej offererad",
   IF(U111=1,"Ingår",
       IF(AND(U111&gt;0, T111&lt;&gt;""),"Offereras","Offereras ej, belastningspris medförs"))),""))</f>
        <v>Position ej offererad</v>
      </c>
      <c r="X111" s="84"/>
    </row>
    <row r="112" spans="3:24" ht="8.25" customHeight="1" x14ac:dyDescent="0.35">
      <c r="D112" s="68"/>
      <c r="F112" s="29"/>
      <c r="H112" s="86"/>
      <c r="I112" s="86"/>
      <c r="J112" s="86"/>
      <c r="L112" s="87"/>
      <c r="M112" s="69"/>
      <c r="O112" s="68"/>
      <c r="S112" s="86"/>
      <c r="T112" s="86"/>
      <c r="U112" s="86"/>
      <c r="W112" s="87"/>
      <c r="X112" s="69"/>
    </row>
    <row r="113" spans="3:24" ht="15.65" customHeight="1" x14ac:dyDescent="0.35">
      <c r="D113" s="68"/>
      <c r="E113" s="132" t="s">
        <v>53</v>
      </c>
      <c r="F113" s="88" t="s">
        <v>270</v>
      </c>
      <c r="G113" s="89" t="s">
        <v>183</v>
      </c>
      <c r="H113" s="80"/>
      <c r="I113" s="81"/>
      <c r="J113" s="82"/>
      <c r="L113" s="83" t="str">
        <f t="shared" ref="L113:L125" ca="1" si="11">IF(LEFT(F113,1)="P",IF(COUNTA(H113:J113)=0,"Position ej offererad",IF(COUNTA(I113:J113)=2,"Komplett","Påbörjad")),
IF(F113&lt;&gt;"",
  IF(OFFSET(J113,IFERROR(SUBSTITUTE(RIGHT(F113,2),".",""),0)*-1-1,0)="","Tillhörande Position ej offererad",
   IF(J113=1,"Ingår",
       IF(AND(J113&gt;0, I113&lt;&gt;""),"Offereras","Offereras ej, belastningspris medförs"))),""))</f>
        <v>Tillhörande Position ej offererad</v>
      </c>
      <c r="M113" s="69"/>
      <c r="O113" s="68"/>
      <c r="P113" s="132" t="s">
        <v>53</v>
      </c>
      <c r="Q113" s="88" t="s">
        <v>415</v>
      </c>
      <c r="R113" s="89" t="s">
        <v>183</v>
      </c>
      <c r="S113" s="80"/>
      <c r="T113" s="81"/>
      <c r="U113" s="82"/>
      <c r="W113" s="83" t="str">
        <f t="shared" ref="W113:W125" ca="1" si="12">IF(LEFT(Q113,1)="P",IF(COUNTA(S113:U113)=0,"Position ej offererad",IF(COUNTA(T113:U113)=2,"Komplett","Påbörjad")),
IF(Q113&lt;&gt;"",
  IF(OFFSET(U113,IFERROR(SUBSTITUTE(RIGHT(Q113,2),".",""),0)*-1-1,0)="","Tillhörande Position ej offererad",
   IF(U113=1,"Ingår",
       IF(AND(U113&gt;0, T113&lt;&gt;""),"Offereras","Offereras ej, belastningspris medförs"))),""))</f>
        <v>Tillhörande Position ej offererad</v>
      </c>
      <c r="X113" s="69"/>
    </row>
    <row r="114" spans="3:24" ht="15.65" customHeight="1" x14ac:dyDescent="0.35">
      <c r="D114" s="68"/>
      <c r="E114" s="132"/>
      <c r="F114" s="88" t="s">
        <v>271</v>
      </c>
      <c r="G114" s="89" t="s">
        <v>185</v>
      </c>
      <c r="H114" s="80"/>
      <c r="I114" s="81"/>
      <c r="J114" s="82"/>
      <c r="L114" s="83" t="str">
        <f t="shared" ca="1" si="11"/>
        <v>Tillhörande Position ej offererad</v>
      </c>
      <c r="M114" s="69"/>
      <c r="O114" s="68"/>
      <c r="P114" s="132"/>
      <c r="Q114" s="88" t="s">
        <v>416</v>
      </c>
      <c r="R114" s="89" t="s">
        <v>185</v>
      </c>
      <c r="S114" s="80"/>
      <c r="T114" s="81"/>
      <c r="U114" s="82"/>
      <c r="W114" s="83" t="str">
        <f t="shared" ca="1" si="12"/>
        <v>Tillhörande Position ej offererad</v>
      </c>
      <c r="X114" s="69"/>
    </row>
    <row r="115" spans="3:24" ht="15.65" customHeight="1" x14ac:dyDescent="0.35">
      <c r="D115" s="68"/>
      <c r="E115" s="132"/>
      <c r="F115" s="88" t="s">
        <v>272</v>
      </c>
      <c r="G115" s="89" t="s">
        <v>66</v>
      </c>
      <c r="H115" s="80"/>
      <c r="I115" s="81"/>
      <c r="J115" s="82"/>
      <c r="L115" s="83" t="str">
        <f t="shared" ca="1" si="11"/>
        <v>Tillhörande Position ej offererad</v>
      </c>
      <c r="M115" s="69"/>
      <c r="O115" s="68"/>
      <c r="P115" s="132"/>
      <c r="Q115" s="88" t="s">
        <v>417</v>
      </c>
      <c r="R115" s="89" t="s">
        <v>66</v>
      </c>
      <c r="S115" s="80"/>
      <c r="T115" s="81"/>
      <c r="U115" s="82"/>
      <c r="W115" s="83" t="str">
        <f t="shared" ca="1" si="12"/>
        <v>Tillhörande Position ej offererad</v>
      </c>
      <c r="X115" s="69"/>
    </row>
    <row r="116" spans="3:24" ht="15.65" customHeight="1" x14ac:dyDescent="0.35">
      <c r="D116" s="68"/>
      <c r="E116" s="132"/>
      <c r="F116" s="88" t="s">
        <v>273</v>
      </c>
      <c r="G116" s="89" t="s">
        <v>318</v>
      </c>
      <c r="H116" s="80"/>
      <c r="I116" s="81"/>
      <c r="J116" s="82"/>
      <c r="L116" s="83" t="str">
        <f t="shared" ca="1" si="11"/>
        <v>Tillhörande Position ej offererad</v>
      </c>
      <c r="M116" s="69"/>
      <c r="O116" s="68"/>
      <c r="P116" s="132"/>
      <c r="Q116" s="88" t="s">
        <v>418</v>
      </c>
      <c r="R116" s="89" t="s">
        <v>318</v>
      </c>
      <c r="S116" s="80"/>
      <c r="T116" s="81"/>
      <c r="U116" s="82"/>
      <c r="W116" s="83" t="str">
        <f t="shared" ca="1" si="12"/>
        <v>Tillhörande Position ej offererad</v>
      </c>
      <c r="X116" s="69"/>
    </row>
    <row r="117" spans="3:24" ht="15.65" customHeight="1" x14ac:dyDescent="0.35">
      <c r="D117" s="68"/>
      <c r="E117" s="132"/>
      <c r="F117" s="88" t="s">
        <v>274</v>
      </c>
      <c r="G117" s="89" t="s">
        <v>213</v>
      </c>
      <c r="H117" s="80"/>
      <c r="I117" s="81"/>
      <c r="J117" s="82"/>
      <c r="L117" s="83" t="str">
        <f t="shared" ca="1" si="11"/>
        <v>Tillhörande Position ej offererad</v>
      </c>
      <c r="M117" s="69"/>
      <c r="O117" s="68"/>
      <c r="P117" s="132"/>
      <c r="Q117" s="88" t="s">
        <v>419</v>
      </c>
      <c r="R117" s="89" t="s">
        <v>213</v>
      </c>
      <c r="S117" s="80"/>
      <c r="T117" s="81"/>
      <c r="U117" s="82"/>
      <c r="W117" s="83" t="str">
        <f t="shared" ca="1" si="12"/>
        <v>Tillhörande Position ej offererad</v>
      </c>
      <c r="X117" s="69"/>
    </row>
    <row r="118" spans="3:24" ht="15.65" customHeight="1" x14ac:dyDescent="0.35">
      <c r="D118" s="68"/>
      <c r="E118" s="132"/>
      <c r="F118" s="88" t="s">
        <v>275</v>
      </c>
      <c r="G118" s="89" t="s">
        <v>74</v>
      </c>
      <c r="H118" s="80"/>
      <c r="I118" s="81"/>
      <c r="J118" s="82"/>
      <c r="L118" s="83" t="str">
        <f t="shared" ca="1" si="11"/>
        <v>Tillhörande Position ej offererad</v>
      </c>
      <c r="M118" s="69"/>
      <c r="O118" s="68"/>
      <c r="P118" s="132"/>
      <c r="Q118" s="88" t="s">
        <v>420</v>
      </c>
      <c r="R118" s="89" t="s">
        <v>74</v>
      </c>
      <c r="S118" s="80"/>
      <c r="T118" s="81"/>
      <c r="U118" s="82"/>
      <c r="W118" s="83" t="str">
        <f t="shared" ca="1" si="12"/>
        <v>Tillhörande Position ej offererad</v>
      </c>
      <c r="X118" s="69"/>
    </row>
    <row r="119" spans="3:24" ht="15.65" customHeight="1" x14ac:dyDescent="0.35">
      <c r="D119" s="68"/>
      <c r="E119" s="132" t="s">
        <v>75</v>
      </c>
      <c r="F119" s="88" t="s">
        <v>276</v>
      </c>
      <c r="G119" s="89" t="s">
        <v>193</v>
      </c>
      <c r="H119" s="80"/>
      <c r="I119" s="81"/>
      <c r="J119" s="82"/>
      <c r="L119" s="83" t="str">
        <f t="shared" ca="1" si="11"/>
        <v>Tillhörande Position ej offererad</v>
      </c>
      <c r="M119" s="69"/>
      <c r="O119" s="68"/>
      <c r="P119" s="132" t="s">
        <v>75</v>
      </c>
      <c r="Q119" s="88" t="s">
        <v>421</v>
      </c>
      <c r="R119" s="89" t="s">
        <v>193</v>
      </c>
      <c r="S119" s="80"/>
      <c r="T119" s="81"/>
      <c r="U119" s="82"/>
      <c r="W119" s="83" t="str">
        <f t="shared" ca="1" si="12"/>
        <v>Tillhörande Position ej offererad</v>
      </c>
      <c r="X119" s="69"/>
    </row>
    <row r="120" spans="3:24" ht="15" customHeight="1" x14ac:dyDescent="0.35">
      <c r="D120" s="68"/>
      <c r="E120" s="132"/>
      <c r="F120" s="88" t="s">
        <v>277</v>
      </c>
      <c r="G120" s="89" t="s">
        <v>195</v>
      </c>
      <c r="H120" s="80"/>
      <c r="I120" s="81"/>
      <c r="J120" s="82"/>
      <c r="L120" s="83" t="str">
        <f t="shared" ca="1" si="11"/>
        <v>Tillhörande Position ej offererad</v>
      </c>
      <c r="M120" s="69"/>
      <c r="O120" s="68"/>
      <c r="P120" s="132"/>
      <c r="Q120" s="88" t="s">
        <v>422</v>
      </c>
      <c r="R120" s="89" t="s">
        <v>195</v>
      </c>
      <c r="S120" s="80"/>
      <c r="T120" s="81"/>
      <c r="U120" s="82"/>
      <c r="W120" s="83" t="str">
        <f t="shared" ca="1" si="12"/>
        <v>Tillhörande Position ej offererad</v>
      </c>
      <c r="X120" s="69"/>
    </row>
    <row r="121" spans="3:24" ht="15" customHeight="1" x14ac:dyDescent="0.35">
      <c r="D121" s="68"/>
      <c r="E121" s="132"/>
      <c r="F121" s="88" t="s">
        <v>278</v>
      </c>
      <c r="G121" s="89" t="s">
        <v>197</v>
      </c>
      <c r="H121" s="80"/>
      <c r="I121" s="81"/>
      <c r="J121" s="82"/>
      <c r="L121" s="83" t="str">
        <f t="shared" ca="1" si="11"/>
        <v>Tillhörande Position ej offererad</v>
      </c>
      <c r="M121" s="69"/>
      <c r="O121" s="68"/>
      <c r="P121" s="132"/>
      <c r="Q121" s="88" t="s">
        <v>423</v>
      </c>
      <c r="R121" s="89" t="s">
        <v>197</v>
      </c>
      <c r="S121" s="80"/>
      <c r="T121" s="81"/>
      <c r="U121" s="82"/>
      <c r="W121" s="83" t="str">
        <f t="shared" ca="1" si="12"/>
        <v>Tillhörande Position ej offererad</v>
      </c>
      <c r="X121" s="69"/>
    </row>
    <row r="122" spans="3:24" ht="15" customHeight="1" x14ac:dyDescent="0.35">
      <c r="D122" s="68"/>
      <c r="E122" s="132"/>
      <c r="F122" s="88" t="s">
        <v>279</v>
      </c>
      <c r="G122" s="89" t="s">
        <v>219</v>
      </c>
      <c r="H122" s="80"/>
      <c r="I122" s="81"/>
      <c r="J122" s="82"/>
      <c r="L122" s="83" t="str">
        <f t="shared" ca="1" si="11"/>
        <v>Tillhörande Position ej offererad</v>
      </c>
      <c r="M122" s="69"/>
      <c r="O122" s="68"/>
      <c r="P122" s="132"/>
      <c r="Q122" s="88" t="s">
        <v>424</v>
      </c>
      <c r="R122" s="89" t="s">
        <v>219</v>
      </c>
      <c r="S122" s="80"/>
      <c r="T122" s="81"/>
      <c r="U122" s="82"/>
      <c r="W122" s="83" t="str">
        <f t="shared" ca="1" si="12"/>
        <v>Tillhörande Position ej offererad</v>
      </c>
      <c r="X122" s="69"/>
    </row>
    <row r="123" spans="3:24" ht="15" customHeight="1" x14ac:dyDescent="0.35">
      <c r="D123" s="68"/>
      <c r="E123" s="132"/>
      <c r="F123" s="88" t="s">
        <v>280</v>
      </c>
      <c r="G123" s="89" t="s">
        <v>83</v>
      </c>
      <c r="H123" s="80"/>
      <c r="I123" s="81"/>
      <c r="J123" s="82"/>
      <c r="L123" s="83" t="str">
        <f t="shared" ca="1" si="11"/>
        <v>Tillhörande Position ej offererad</v>
      </c>
      <c r="M123" s="69"/>
      <c r="O123" s="68"/>
      <c r="P123" s="132"/>
      <c r="Q123" s="88" t="s">
        <v>425</v>
      </c>
      <c r="R123" s="89" t="s">
        <v>83</v>
      </c>
      <c r="S123" s="80"/>
      <c r="T123" s="81"/>
      <c r="U123" s="82"/>
      <c r="W123" s="83" t="str">
        <f t="shared" ca="1" si="12"/>
        <v>Tillhörande Position ej offererad</v>
      </c>
      <c r="X123" s="69"/>
    </row>
    <row r="124" spans="3:24" ht="15" customHeight="1" x14ac:dyDescent="0.35">
      <c r="D124" s="68"/>
      <c r="E124" s="132"/>
      <c r="F124" s="88" t="s">
        <v>281</v>
      </c>
      <c r="G124" s="89" t="s">
        <v>201</v>
      </c>
      <c r="H124" s="80"/>
      <c r="I124" s="81"/>
      <c r="J124" s="82"/>
      <c r="L124" s="83" t="str">
        <f t="shared" ca="1" si="11"/>
        <v>Tillhörande Position ej offererad</v>
      </c>
      <c r="M124" s="69"/>
      <c r="O124" s="68"/>
      <c r="P124" s="132"/>
      <c r="Q124" s="88" t="s">
        <v>426</v>
      </c>
      <c r="R124" s="89" t="s">
        <v>201</v>
      </c>
      <c r="S124" s="80"/>
      <c r="T124" s="81"/>
      <c r="U124" s="82"/>
      <c r="W124" s="83" t="str">
        <f t="shared" ca="1" si="12"/>
        <v>Tillhörande Position ej offererad</v>
      </c>
      <c r="X124" s="69"/>
    </row>
    <row r="125" spans="3:24" ht="15" customHeight="1" x14ac:dyDescent="0.35">
      <c r="D125" s="68"/>
      <c r="E125" s="132"/>
      <c r="F125" s="88" t="s">
        <v>282</v>
      </c>
      <c r="G125" s="89" t="s">
        <v>203</v>
      </c>
      <c r="H125" s="80"/>
      <c r="I125" s="81"/>
      <c r="J125" s="82"/>
      <c r="L125" s="83" t="str">
        <f t="shared" ca="1" si="11"/>
        <v>Tillhörande Position ej offererad</v>
      </c>
      <c r="M125" s="69"/>
      <c r="O125" s="68"/>
      <c r="P125" s="132"/>
      <c r="Q125" s="88" t="s">
        <v>427</v>
      </c>
      <c r="R125" s="89" t="s">
        <v>203</v>
      </c>
      <c r="S125" s="80"/>
      <c r="T125" s="81"/>
      <c r="U125" s="82"/>
      <c r="W125" s="83" t="str">
        <f t="shared" ca="1" si="12"/>
        <v>Tillhörande Position ej offererad</v>
      </c>
      <c r="X125" s="69"/>
    </row>
    <row r="126" spans="3:24" ht="15" customHeight="1" x14ac:dyDescent="0.35">
      <c r="D126" s="68"/>
      <c r="E126" s="90"/>
      <c r="G126" s="30"/>
      <c r="H126" s="39"/>
      <c r="I126" s="40"/>
      <c r="J126" s="91">
        <f>SUMIFS(J111:J125,J111:J125,"&gt;"&amp;1)</f>
        <v>0</v>
      </c>
      <c r="M126" s="69"/>
      <c r="O126" s="68"/>
      <c r="P126" s="90"/>
      <c r="Q126" s="28"/>
      <c r="R126" s="30"/>
      <c r="S126" s="39"/>
      <c r="T126" s="40"/>
      <c r="U126" s="91">
        <f>SUMIFS(U111:U125,U111:U125,"&gt;"&amp;1)</f>
        <v>0</v>
      </c>
      <c r="X126" s="69"/>
    </row>
    <row r="127" spans="3:24" ht="15" customHeight="1" x14ac:dyDescent="0.35">
      <c r="D127" s="68"/>
      <c r="E127" s="38"/>
      <c r="G127" s="30"/>
      <c r="H127" s="39"/>
      <c r="I127" s="40"/>
      <c r="J127" s="41"/>
      <c r="M127" s="69"/>
      <c r="O127" s="68"/>
      <c r="P127" s="38"/>
      <c r="Q127" s="28"/>
      <c r="R127" s="30"/>
      <c r="S127" s="39"/>
      <c r="T127" s="40"/>
      <c r="U127" s="41"/>
      <c r="X127" s="69"/>
    </row>
    <row r="128" spans="3:24" ht="22.5" customHeight="1" x14ac:dyDescent="0.35">
      <c r="C128" s="70"/>
      <c r="D128" s="71"/>
      <c r="E128" s="72" t="s">
        <v>44</v>
      </c>
      <c r="F128" s="72" t="s">
        <v>178</v>
      </c>
      <c r="G128" s="72" t="s">
        <v>45</v>
      </c>
      <c r="H128" s="73" t="s">
        <v>46</v>
      </c>
      <c r="I128" s="73" t="s">
        <v>47</v>
      </c>
      <c r="J128" s="73" t="s">
        <v>48</v>
      </c>
      <c r="K128" s="70"/>
      <c r="L128" s="73" t="s">
        <v>179</v>
      </c>
      <c r="M128" s="74"/>
      <c r="O128" s="71"/>
      <c r="P128" s="72" t="s">
        <v>44</v>
      </c>
      <c r="Q128" s="72" t="s">
        <v>178</v>
      </c>
      <c r="R128" s="72" t="s">
        <v>45</v>
      </c>
      <c r="S128" s="73" t="s">
        <v>46</v>
      </c>
      <c r="T128" s="73" t="s">
        <v>47</v>
      </c>
      <c r="U128" s="73" t="s">
        <v>48</v>
      </c>
      <c r="V128" s="70"/>
      <c r="W128" s="73" t="s">
        <v>179</v>
      </c>
      <c r="X128" s="74"/>
    </row>
    <row r="129" spans="3:24" ht="155.25" customHeight="1" x14ac:dyDescent="0.35">
      <c r="C129" s="75"/>
      <c r="D129" s="76"/>
      <c r="E129" s="77" t="s">
        <v>284</v>
      </c>
      <c r="F129" s="78" t="s">
        <v>283</v>
      </c>
      <c r="G129" s="79" t="s">
        <v>324</v>
      </c>
      <c r="H129" s="80"/>
      <c r="I129" s="81"/>
      <c r="J129" s="82"/>
      <c r="K129" s="75"/>
      <c r="L129" s="83" t="str">
        <f ca="1">IF(LEFT(F129,1)="P",IF(COUNTA(H129:J129)=0,"Position ej offererad",IF(COUNTA(I129:J129)=2,"Komplett","Påbörjad")),
IF(F129&lt;&gt;"",
  IF(OFFSET(J129,IFERROR(RIGHT(F129,1),0)*-1-1,0)="","Tillhörande Position ej offererad",
   IF(J129=1,"Ingår",
       IF(AND(J129&gt;0, I129&lt;&gt;""),"Offereras","Offereras ej, belastningspris medförs"))),""))</f>
        <v>Position ej offererad</v>
      </c>
      <c r="M129" s="84"/>
      <c r="O129" s="76"/>
      <c r="P129" s="77" t="s">
        <v>284</v>
      </c>
      <c r="Q129" s="78" t="s">
        <v>336</v>
      </c>
      <c r="R129" s="79" t="s">
        <v>324</v>
      </c>
      <c r="S129" s="80"/>
      <c r="T129" s="81"/>
      <c r="U129" s="82"/>
      <c r="V129" s="75"/>
      <c r="W129" s="83" t="str">
        <f ca="1">IF(LEFT(Q129,1)="P",IF(COUNTA(S129:U129)=0,"Position ej offererad",IF(COUNTA(T129:U129)=2,"Komplett","Påbörjad")),
IF(Q129&lt;&gt;"",
  IF(OFFSET(U129,IFERROR(RIGHT(Q129,1),0)*-1-1,0)="","Tillhörande Position ej offererad",
   IF(U129=1,"Ingår",
       IF(AND(U129&gt;0, T129&lt;&gt;""),"Offereras","Offereras ej, belastningspris medförs"))),""))</f>
        <v>Position ej offererad</v>
      </c>
      <c r="X129" s="84"/>
    </row>
    <row r="130" spans="3:24" ht="8.25" customHeight="1" x14ac:dyDescent="0.35">
      <c r="D130" s="68"/>
      <c r="F130" s="29"/>
      <c r="H130" s="86"/>
      <c r="I130" s="86"/>
      <c r="J130" s="86"/>
      <c r="L130" s="87"/>
      <c r="M130" s="69"/>
      <c r="O130" s="68"/>
      <c r="S130" s="86"/>
      <c r="T130" s="86"/>
      <c r="U130" s="86"/>
      <c r="W130" s="87"/>
      <c r="X130" s="69"/>
    </row>
    <row r="131" spans="3:24" ht="15.65" customHeight="1" x14ac:dyDescent="0.35">
      <c r="D131" s="68"/>
      <c r="E131" s="132" t="s">
        <v>53</v>
      </c>
      <c r="F131" s="88" t="s">
        <v>285</v>
      </c>
      <c r="G131" s="89" t="s">
        <v>183</v>
      </c>
      <c r="H131" s="80"/>
      <c r="I131" s="81"/>
      <c r="J131" s="82"/>
      <c r="L131" s="83" t="str">
        <f t="shared" ref="L131:L143" ca="1" si="13">IF(LEFT(F131,1)="P",IF(COUNTA(H131:J131)=0,"Position ej offererad",IF(COUNTA(I131:J131)=2,"Komplett","Påbörjad")),
IF(F131&lt;&gt;"",
  IF(OFFSET(J131,IFERROR(SUBSTITUTE(RIGHT(F131,2),".",""),0)*-1-1,0)="","Tillhörande Position ej offererad",
   IF(J131=1,"Ingår",
       IF(AND(J131&gt;0, I131&lt;&gt;""),"Offereras","Offereras ej, belastningspris medförs"))),""))</f>
        <v>Tillhörande Position ej offererad</v>
      </c>
      <c r="M131" s="69"/>
      <c r="O131" s="68"/>
      <c r="P131" s="132" t="s">
        <v>53</v>
      </c>
      <c r="Q131" s="88" t="s">
        <v>428</v>
      </c>
      <c r="R131" s="89" t="s">
        <v>183</v>
      </c>
      <c r="S131" s="80"/>
      <c r="T131" s="81"/>
      <c r="U131" s="82"/>
      <c r="W131" s="83" t="str">
        <f t="shared" ref="W131:W143" ca="1" si="14">IF(LEFT(Q131,1)="P",IF(COUNTA(S131:U131)=0,"Position ej offererad",IF(COUNTA(T131:U131)=2,"Komplett","Påbörjad")),
IF(Q131&lt;&gt;"",
  IF(OFFSET(U131,IFERROR(SUBSTITUTE(RIGHT(Q131,2),".",""),0)*-1-1,0)="","Tillhörande Position ej offererad",
   IF(U131=1,"Ingår",
       IF(AND(U131&gt;0, T131&lt;&gt;""),"Offereras","Offereras ej, belastningspris medförs"))),""))</f>
        <v>Tillhörande Position ej offererad</v>
      </c>
      <c r="X131" s="69"/>
    </row>
    <row r="132" spans="3:24" ht="15.65" customHeight="1" x14ac:dyDescent="0.35">
      <c r="D132" s="68"/>
      <c r="E132" s="132"/>
      <c r="F132" s="88" t="s">
        <v>286</v>
      </c>
      <c r="G132" s="89" t="s">
        <v>185</v>
      </c>
      <c r="H132" s="80"/>
      <c r="I132" s="81"/>
      <c r="J132" s="82"/>
      <c r="L132" s="83" t="str">
        <f t="shared" ca="1" si="13"/>
        <v>Tillhörande Position ej offererad</v>
      </c>
      <c r="M132" s="69"/>
      <c r="O132" s="68"/>
      <c r="P132" s="132"/>
      <c r="Q132" s="88" t="s">
        <v>429</v>
      </c>
      <c r="R132" s="89" t="s">
        <v>185</v>
      </c>
      <c r="S132" s="80"/>
      <c r="T132" s="81"/>
      <c r="U132" s="82"/>
      <c r="W132" s="83" t="str">
        <f t="shared" ca="1" si="14"/>
        <v>Tillhörande Position ej offererad</v>
      </c>
      <c r="X132" s="69"/>
    </row>
    <row r="133" spans="3:24" ht="15.65" customHeight="1" x14ac:dyDescent="0.35">
      <c r="D133" s="68"/>
      <c r="E133" s="132"/>
      <c r="F133" s="88" t="s">
        <v>287</v>
      </c>
      <c r="G133" s="89" t="s">
        <v>66</v>
      </c>
      <c r="H133" s="80"/>
      <c r="I133" s="81"/>
      <c r="J133" s="82"/>
      <c r="L133" s="83" t="str">
        <f t="shared" ca="1" si="13"/>
        <v>Tillhörande Position ej offererad</v>
      </c>
      <c r="M133" s="69"/>
      <c r="O133" s="68"/>
      <c r="P133" s="132"/>
      <c r="Q133" s="88" t="s">
        <v>430</v>
      </c>
      <c r="R133" s="89" t="s">
        <v>66</v>
      </c>
      <c r="S133" s="80"/>
      <c r="T133" s="81"/>
      <c r="U133" s="82"/>
      <c r="W133" s="83" t="str">
        <f t="shared" ca="1" si="14"/>
        <v>Tillhörande Position ej offererad</v>
      </c>
      <c r="X133" s="69"/>
    </row>
    <row r="134" spans="3:24" ht="15.65" customHeight="1" x14ac:dyDescent="0.35">
      <c r="D134" s="68"/>
      <c r="E134" s="132"/>
      <c r="F134" s="88" t="s">
        <v>288</v>
      </c>
      <c r="G134" s="89" t="s">
        <v>318</v>
      </c>
      <c r="H134" s="80"/>
      <c r="I134" s="81"/>
      <c r="J134" s="82"/>
      <c r="L134" s="83" t="str">
        <f t="shared" ca="1" si="13"/>
        <v>Tillhörande Position ej offererad</v>
      </c>
      <c r="M134" s="69"/>
      <c r="O134" s="68"/>
      <c r="P134" s="132"/>
      <c r="Q134" s="88" t="s">
        <v>431</v>
      </c>
      <c r="R134" s="89" t="s">
        <v>318</v>
      </c>
      <c r="S134" s="80"/>
      <c r="T134" s="81"/>
      <c r="U134" s="82"/>
      <c r="W134" s="83" t="str">
        <f t="shared" ca="1" si="14"/>
        <v>Tillhörande Position ej offererad</v>
      </c>
      <c r="X134" s="69"/>
    </row>
    <row r="135" spans="3:24" ht="15.65" customHeight="1" x14ac:dyDescent="0.35">
      <c r="D135" s="68"/>
      <c r="E135" s="132"/>
      <c r="F135" s="88" t="s">
        <v>289</v>
      </c>
      <c r="G135" s="89" t="s">
        <v>213</v>
      </c>
      <c r="H135" s="80"/>
      <c r="I135" s="81"/>
      <c r="J135" s="82"/>
      <c r="L135" s="83" t="str">
        <f t="shared" ca="1" si="13"/>
        <v>Tillhörande Position ej offererad</v>
      </c>
      <c r="M135" s="69"/>
      <c r="O135" s="68"/>
      <c r="P135" s="132"/>
      <c r="Q135" s="88" t="s">
        <v>432</v>
      </c>
      <c r="R135" s="89" t="s">
        <v>213</v>
      </c>
      <c r="S135" s="80"/>
      <c r="T135" s="81"/>
      <c r="U135" s="82"/>
      <c r="W135" s="83" t="str">
        <f t="shared" ca="1" si="14"/>
        <v>Tillhörande Position ej offererad</v>
      </c>
      <c r="X135" s="69"/>
    </row>
    <row r="136" spans="3:24" ht="15.65" customHeight="1" x14ac:dyDescent="0.35">
      <c r="D136" s="68"/>
      <c r="E136" s="132"/>
      <c r="F136" s="88" t="s">
        <v>290</v>
      </c>
      <c r="G136" s="89" t="s">
        <v>74</v>
      </c>
      <c r="H136" s="80"/>
      <c r="I136" s="81"/>
      <c r="J136" s="82"/>
      <c r="L136" s="83" t="str">
        <f t="shared" ca="1" si="13"/>
        <v>Tillhörande Position ej offererad</v>
      </c>
      <c r="M136" s="69"/>
      <c r="O136" s="68"/>
      <c r="P136" s="132"/>
      <c r="Q136" s="88" t="s">
        <v>433</v>
      </c>
      <c r="R136" s="89" t="s">
        <v>74</v>
      </c>
      <c r="S136" s="80"/>
      <c r="T136" s="81"/>
      <c r="U136" s="82"/>
      <c r="W136" s="83" t="str">
        <f t="shared" ca="1" si="14"/>
        <v>Tillhörande Position ej offererad</v>
      </c>
      <c r="X136" s="69"/>
    </row>
    <row r="137" spans="3:24" ht="15.65" customHeight="1" x14ac:dyDescent="0.35">
      <c r="D137" s="68"/>
      <c r="E137" s="132" t="s">
        <v>75</v>
      </c>
      <c r="F137" s="88" t="s">
        <v>291</v>
      </c>
      <c r="G137" s="89" t="s">
        <v>193</v>
      </c>
      <c r="H137" s="80"/>
      <c r="I137" s="81"/>
      <c r="J137" s="82"/>
      <c r="L137" s="83" t="str">
        <f t="shared" ca="1" si="13"/>
        <v>Tillhörande Position ej offererad</v>
      </c>
      <c r="M137" s="69"/>
      <c r="O137" s="68"/>
      <c r="P137" s="132" t="s">
        <v>75</v>
      </c>
      <c r="Q137" s="88" t="s">
        <v>434</v>
      </c>
      <c r="R137" s="89" t="s">
        <v>193</v>
      </c>
      <c r="S137" s="80"/>
      <c r="T137" s="81"/>
      <c r="U137" s="82"/>
      <c r="W137" s="83" t="str">
        <f t="shared" ca="1" si="14"/>
        <v>Tillhörande Position ej offererad</v>
      </c>
      <c r="X137" s="69"/>
    </row>
    <row r="138" spans="3:24" ht="15" customHeight="1" x14ac:dyDescent="0.35">
      <c r="D138" s="68"/>
      <c r="E138" s="132"/>
      <c r="F138" s="88" t="s">
        <v>292</v>
      </c>
      <c r="G138" s="89" t="s">
        <v>195</v>
      </c>
      <c r="H138" s="80"/>
      <c r="I138" s="81"/>
      <c r="J138" s="82"/>
      <c r="L138" s="83" t="str">
        <f t="shared" ca="1" si="13"/>
        <v>Tillhörande Position ej offererad</v>
      </c>
      <c r="M138" s="69"/>
      <c r="O138" s="68"/>
      <c r="P138" s="132"/>
      <c r="Q138" s="88" t="s">
        <v>435</v>
      </c>
      <c r="R138" s="89" t="s">
        <v>195</v>
      </c>
      <c r="S138" s="80"/>
      <c r="T138" s="81"/>
      <c r="U138" s="82"/>
      <c r="W138" s="83" t="str">
        <f t="shared" ca="1" si="14"/>
        <v>Tillhörande Position ej offererad</v>
      </c>
      <c r="X138" s="69"/>
    </row>
    <row r="139" spans="3:24" ht="15" customHeight="1" x14ac:dyDescent="0.35">
      <c r="D139" s="68"/>
      <c r="E139" s="132"/>
      <c r="F139" s="88" t="s">
        <v>293</v>
      </c>
      <c r="G139" s="89" t="s">
        <v>197</v>
      </c>
      <c r="H139" s="80"/>
      <c r="I139" s="81"/>
      <c r="J139" s="82"/>
      <c r="L139" s="83" t="str">
        <f t="shared" ca="1" si="13"/>
        <v>Tillhörande Position ej offererad</v>
      </c>
      <c r="M139" s="69"/>
      <c r="O139" s="68"/>
      <c r="P139" s="132"/>
      <c r="Q139" s="88" t="s">
        <v>436</v>
      </c>
      <c r="R139" s="89" t="s">
        <v>197</v>
      </c>
      <c r="S139" s="80"/>
      <c r="T139" s="81"/>
      <c r="U139" s="82"/>
      <c r="W139" s="83" t="str">
        <f t="shared" ca="1" si="14"/>
        <v>Tillhörande Position ej offererad</v>
      </c>
      <c r="X139" s="69"/>
    </row>
    <row r="140" spans="3:24" ht="15" customHeight="1" x14ac:dyDescent="0.35">
      <c r="D140" s="68"/>
      <c r="E140" s="132"/>
      <c r="F140" s="88" t="s">
        <v>294</v>
      </c>
      <c r="G140" s="89" t="s">
        <v>219</v>
      </c>
      <c r="H140" s="80"/>
      <c r="I140" s="81"/>
      <c r="J140" s="82"/>
      <c r="L140" s="83" t="str">
        <f t="shared" ca="1" si="13"/>
        <v>Tillhörande Position ej offererad</v>
      </c>
      <c r="M140" s="69"/>
      <c r="O140" s="68"/>
      <c r="P140" s="132"/>
      <c r="Q140" s="88" t="s">
        <v>437</v>
      </c>
      <c r="R140" s="89" t="s">
        <v>219</v>
      </c>
      <c r="S140" s="80"/>
      <c r="T140" s="81"/>
      <c r="U140" s="82"/>
      <c r="W140" s="83" t="str">
        <f t="shared" ca="1" si="14"/>
        <v>Tillhörande Position ej offererad</v>
      </c>
      <c r="X140" s="69"/>
    </row>
    <row r="141" spans="3:24" ht="15" customHeight="1" x14ac:dyDescent="0.35">
      <c r="D141" s="68"/>
      <c r="E141" s="132"/>
      <c r="F141" s="88" t="s">
        <v>295</v>
      </c>
      <c r="G141" s="89" t="s">
        <v>83</v>
      </c>
      <c r="H141" s="80"/>
      <c r="I141" s="81"/>
      <c r="J141" s="82"/>
      <c r="L141" s="83" t="str">
        <f t="shared" ca="1" si="13"/>
        <v>Tillhörande Position ej offererad</v>
      </c>
      <c r="M141" s="69"/>
      <c r="O141" s="68"/>
      <c r="P141" s="132"/>
      <c r="Q141" s="88" t="s">
        <v>438</v>
      </c>
      <c r="R141" s="89" t="s">
        <v>83</v>
      </c>
      <c r="S141" s="80"/>
      <c r="T141" s="81"/>
      <c r="U141" s="82"/>
      <c r="W141" s="83" t="str">
        <f t="shared" ca="1" si="14"/>
        <v>Tillhörande Position ej offererad</v>
      </c>
      <c r="X141" s="69"/>
    </row>
    <row r="142" spans="3:24" ht="15" customHeight="1" x14ac:dyDescent="0.35">
      <c r="D142" s="68"/>
      <c r="E142" s="132"/>
      <c r="F142" s="88" t="s">
        <v>296</v>
      </c>
      <c r="G142" s="89" t="s">
        <v>201</v>
      </c>
      <c r="H142" s="80"/>
      <c r="I142" s="81"/>
      <c r="J142" s="82"/>
      <c r="L142" s="83" t="str">
        <f t="shared" ca="1" si="13"/>
        <v>Tillhörande Position ej offererad</v>
      </c>
      <c r="M142" s="69"/>
      <c r="O142" s="68"/>
      <c r="P142" s="132"/>
      <c r="Q142" s="88" t="s">
        <v>439</v>
      </c>
      <c r="R142" s="89" t="s">
        <v>201</v>
      </c>
      <c r="S142" s="80"/>
      <c r="T142" s="81"/>
      <c r="U142" s="82"/>
      <c r="W142" s="83" t="str">
        <f t="shared" ca="1" si="14"/>
        <v>Tillhörande Position ej offererad</v>
      </c>
      <c r="X142" s="69"/>
    </row>
    <row r="143" spans="3:24" ht="15" customHeight="1" x14ac:dyDescent="0.35">
      <c r="D143" s="68"/>
      <c r="E143" s="132"/>
      <c r="F143" s="88" t="s">
        <v>297</v>
      </c>
      <c r="G143" s="89" t="s">
        <v>203</v>
      </c>
      <c r="H143" s="80"/>
      <c r="I143" s="81"/>
      <c r="J143" s="82"/>
      <c r="L143" s="83" t="str">
        <f t="shared" ca="1" si="13"/>
        <v>Tillhörande Position ej offererad</v>
      </c>
      <c r="M143" s="69"/>
      <c r="O143" s="68"/>
      <c r="P143" s="132"/>
      <c r="Q143" s="88" t="s">
        <v>440</v>
      </c>
      <c r="R143" s="89" t="s">
        <v>203</v>
      </c>
      <c r="S143" s="80"/>
      <c r="T143" s="81"/>
      <c r="U143" s="82"/>
      <c r="W143" s="83" t="str">
        <f t="shared" ca="1" si="14"/>
        <v>Tillhörande Position ej offererad</v>
      </c>
      <c r="X143" s="69"/>
    </row>
    <row r="144" spans="3:24" ht="15" customHeight="1" x14ac:dyDescent="0.35">
      <c r="D144" s="68"/>
      <c r="E144" s="90"/>
      <c r="G144" s="30"/>
      <c r="H144" s="39"/>
      <c r="I144" s="40"/>
      <c r="J144" s="91">
        <f>SUMIFS(J129:J143,J129:J143,"&gt;"&amp;1)</f>
        <v>0</v>
      </c>
      <c r="M144" s="69"/>
      <c r="O144" s="68"/>
      <c r="P144" s="90"/>
      <c r="Q144" s="28"/>
      <c r="R144" s="30"/>
      <c r="S144" s="39"/>
      <c r="T144" s="40"/>
      <c r="U144" s="91">
        <f>SUMIFS(U129:U143,U129:U143,"&gt;"&amp;1)</f>
        <v>0</v>
      </c>
      <c r="X144" s="69"/>
    </row>
    <row r="145" spans="3:24" ht="15" customHeight="1" x14ac:dyDescent="0.35">
      <c r="D145" s="68"/>
      <c r="E145" s="38"/>
      <c r="G145" s="30"/>
      <c r="H145" s="39"/>
      <c r="I145" s="40"/>
      <c r="J145" s="41"/>
      <c r="M145" s="69"/>
      <c r="O145" s="68"/>
      <c r="P145" s="38"/>
      <c r="Q145" s="28"/>
      <c r="R145" s="30"/>
      <c r="S145" s="39"/>
      <c r="T145" s="40"/>
      <c r="U145" s="41"/>
      <c r="X145" s="69"/>
    </row>
    <row r="146" spans="3:24" ht="22.5" customHeight="1" x14ac:dyDescent="0.35">
      <c r="C146" s="70"/>
      <c r="D146" s="71"/>
      <c r="E146" s="72" t="s">
        <v>44</v>
      </c>
      <c r="F146" s="72" t="s">
        <v>178</v>
      </c>
      <c r="G146" s="72" t="s">
        <v>45</v>
      </c>
      <c r="H146" s="73" t="s">
        <v>46</v>
      </c>
      <c r="I146" s="73" t="s">
        <v>47</v>
      </c>
      <c r="J146" s="73" t="s">
        <v>48</v>
      </c>
      <c r="K146" s="70"/>
      <c r="L146" s="73" t="s">
        <v>179</v>
      </c>
      <c r="M146" s="74"/>
      <c r="O146" s="71"/>
      <c r="P146" s="72" t="s">
        <v>44</v>
      </c>
      <c r="Q146" s="72" t="s">
        <v>178</v>
      </c>
      <c r="R146" s="72" t="s">
        <v>45</v>
      </c>
      <c r="S146" s="73" t="s">
        <v>46</v>
      </c>
      <c r="T146" s="73" t="s">
        <v>47</v>
      </c>
      <c r="U146" s="73" t="s">
        <v>48</v>
      </c>
      <c r="V146" s="70"/>
      <c r="W146" s="73" t="s">
        <v>179</v>
      </c>
      <c r="X146" s="74"/>
    </row>
    <row r="147" spans="3:24" ht="152.25" customHeight="1" x14ac:dyDescent="0.35">
      <c r="C147" s="75"/>
      <c r="D147" s="76"/>
      <c r="E147" s="77" t="s">
        <v>299</v>
      </c>
      <c r="F147" s="78" t="s">
        <v>298</v>
      </c>
      <c r="G147" s="79" t="s">
        <v>325</v>
      </c>
      <c r="H147" s="80"/>
      <c r="I147" s="81"/>
      <c r="J147" s="82"/>
      <c r="K147" s="75"/>
      <c r="L147" s="83" t="str">
        <f ca="1">IF(LEFT(F147,1)="P",IF(COUNTA(H147:J147)=0,"Position ej offererad",IF(COUNTA(I147:J147)=2,"Komplett","Påbörjad")),
IF(F147&lt;&gt;"",
  IF(OFFSET(J147,IFERROR(RIGHT(F147,1),0)*-1-1,0)="","Tillhörande Position ej offererad",
   IF(J147=1,"Ingår",
       IF(AND(J147&gt;0, I147&lt;&gt;""),"Offereras","Offereras ej, belastningspris medförs"))),""))</f>
        <v>Position ej offererad</v>
      </c>
      <c r="M147" s="84"/>
      <c r="O147" s="76"/>
      <c r="P147" s="77" t="s">
        <v>299</v>
      </c>
      <c r="Q147" s="78" t="s">
        <v>337</v>
      </c>
      <c r="R147" s="79" t="s">
        <v>325</v>
      </c>
      <c r="S147" s="80"/>
      <c r="T147" s="81"/>
      <c r="U147" s="82"/>
      <c r="V147" s="75"/>
      <c r="W147" s="83" t="str">
        <f ca="1">IF(LEFT(Q147,1)="P",IF(COUNTA(S147:U147)=0,"Position ej offererad",IF(COUNTA(T147:U147)=2,"Komplett","Påbörjad")),
IF(Q147&lt;&gt;"",
  IF(OFFSET(U147,IFERROR(RIGHT(Q147,1),0)*-1-1,0)="","Tillhörande Position ej offererad",
   IF(U147=1,"Ingår",
       IF(AND(U147&gt;0, T147&lt;&gt;""),"Offereras","Offereras ej, belastningspris medförs"))),""))</f>
        <v>Position ej offererad</v>
      </c>
      <c r="X147" s="84"/>
    </row>
    <row r="148" spans="3:24" ht="8.25" customHeight="1" x14ac:dyDescent="0.35">
      <c r="D148" s="68"/>
      <c r="F148" s="29"/>
      <c r="H148" s="86"/>
      <c r="I148" s="86"/>
      <c r="J148" s="86"/>
      <c r="L148" s="87"/>
      <c r="M148" s="69"/>
      <c r="O148" s="68"/>
      <c r="S148" s="86"/>
      <c r="T148" s="86"/>
      <c r="U148" s="86"/>
      <c r="W148" s="87"/>
      <c r="X148" s="69"/>
    </row>
    <row r="149" spans="3:24" ht="15.65" customHeight="1" x14ac:dyDescent="0.35">
      <c r="D149" s="68"/>
      <c r="E149" s="132" t="s">
        <v>53</v>
      </c>
      <c r="F149" s="88" t="s">
        <v>300</v>
      </c>
      <c r="G149" s="89" t="s">
        <v>183</v>
      </c>
      <c r="H149" s="80"/>
      <c r="I149" s="81"/>
      <c r="J149" s="82"/>
      <c r="L149" s="83" t="str">
        <f t="shared" ref="L149:L161" ca="1" si="15">IF(LEFT(F149,1)="P",IF(COUNTA(H149:J149)=0,"Position ej offererad",IF(COUNTA(I149:J149)=2,"Komplett","Påbörjad")),
IF(F149&lt;&gt;"",
  IF(OFFSET(J149,IFERROR(SUBSTITUTE(RIGHT(F149,2),".",""),0)*-1-1,0)="","Tillhörande Position ej offererad",
   IF(J149=1,"Ingår",
       IF(AND(J149&gt;0, I149&lt;&gt;""),"Offereras","Offereras ej, belastningspris medförs"))),""))</f>
        <v>Tillhörande Position ej offererad</v>
      </c>
      <c r="M149" s="69"/>
      <c r="O149" s="68"/>
      <c r="P149" s="132" t="s">
        <v>53</v>
      </c>
      <c r="Q149" s="88" t="s">
        <v>441</v>
      </c>
      <c r="R149" s="89" t="s">
        <v>183</v>
      </c>
      <c r="S149" s="80"/>
      <c r="T149" s="81"/>
      <c r="U149" s="82"/>
      <c r="W149" s="83" t="str">
        <f t="shared" ref="W149:W161" ca="1" si="16">IF(LEFT(Q149,1)="P",IF(COUNTA(S149:U149)=0,"Position ej offererad",IF(COUNTA(T149:U149)=2,"Komplett","Påbörjad")),
IF(Q149&lt;&gt;"",
  IF(OFFSET(U149,IFERROR(SUBSTITUTE(RIGHT(Q149,2),".",""),0)*-1-1,0)="","Tillhörande Position ej offererad",
   IF(U149=1,"Ingår",
       IF(AND(U149&gt;0, T149&lt;&gt;""),"Offereras","Offereras ej, belastningspris medförs"))),""))</f>
        <v>Tillhörande Position ej offererad</v>
      </c>
      <c r="X149" s="69"/>
    </row>
    <row r="150" spans="3:24" ht="15.65" customHeight="1" x14ac:dyDescent="0.35">
      <c r="D150" s="68"/>
      <c r="E150" s="132"/>
      <c r="F150" s="88" t="s">
        <v>301</v>
      </c>
      <c r="G150" s="89" t="s">
        <v>185</v>
      </c>
      <c r="H150" s="80"/>
      <c r="I150" s="81"/>
      <c r="J150" s="82"/>
      <c r="L150" s="83" t="str">
        <f t="shared" ca="1" si="15"/>
        <v>Tillhörande Position ej offererad</v>
      </c>
      <c r="M150" s="69"/>
      <c r="O150" s="68"/>
      <c r="P150" s="132"/>
      <c r="Q150" s="88" t="s">
        <v>442</v>
      </c>
      <c r="R150" s="89" t="s">
        <v>185</v>
      </c>
      <c r="S150" s="80"/>
      <c r="T150" s="81"/>
      <c r="U150" s="82"/>
      <c r="W150" s="83" t="str">
        <f t="shared" ca="1" si="16"/>
        <v>Tillhörande Position ej offererad</v>
      </c>
      <c r="X150" s="69"/>
    </row>
    <row r="151" spans="3:24" ht="15.65" customHeight="1" x14ac:dyDescent="0.35">
      <c r="D151" s="68"/>
      <c r="E151" s="132"/>
      <c r="F151" s="88" t="s">
        <v>302</v>
      </c>
      <c r="G151" s="89" t="s">
        <v>66</v>
      </c>
      <c r="H151" s="80"/>
      <c r="I151" s="81"/>
      <c r="J151" s="82"/>
      <c r="L151" s="83" t="str">
        <f t="shared" ca="1" si="15"/>
        <v>Tillhörande Position ej offererad</v>
      </c>
      <c r="M151" s="69"/>
      <c r="O151" s="68"/>
      <c r="P151" s="132"/>
      <c r="Q151" s="88" t="s">
        <v>443</v>
      </c>
      <c r="R151" s="89" t="s">
        <v>66</v>
      </c>
      <c r="S151" s="80"/>
      <c r="T151" s="81"/>
      <c r="U151" s="82"/>
      <c r="W151" s="83" t="str">
        <f t="shared" ca="1" si="16"/>
        <v>Tillhörande Position ej offererad</v>
      </c>
      <c r="X151" s="69"/>
    </row>
    <row r="152" spans="3:24" ht="15.65" customHeight="1" x14ac:dyDescent="0.35">
      <c r="D152" s="68"/>
      <c r="E152" s="132"/>
      <c r="F152" s="88" t="s">
        <v>303</v>
      </c>
      <c r="G152" s="89" t="s">
        <v>318</v>
      </c>
      <c r="H152" s="80"/>
      <c r="I152" s="81"/>
      <c r="J152" s="82"/>
      <c r="L152" s="83" t="str">
        <f t="shared" ca="1" si="15"/>
        <v>Tillhörande Position ej offererad</v>
      </c>
      <c r="M152" s="69"/>
      <c r="O152" s="68"/>
      <c r="P152" s="132"/>
      <c r="Q152" s="88" t="s">
        <v>444</v>
      </c>
      <c r="R152" s="89" t="s">
        <v>318</v>
      </c>
      <c r="S152" s="80"/>
      <c r="T152" s="81"/>
      <c r="U152" s="82"/>
      <c r="W152" s="83" t="str">
        <f t="shared" ca="1" si="16"/>
        <v>Tillhörande Position ej offererad</v>
      </c>
      <c r="X152" s="69"/>
    </row>
    <row r="153" spans="3:24" ht="15.65" customHeight="1" x14ac:dyDescent="0.35">
      <c r="D153" s="68"/>
      <c r="E153" s="132"/>
      <c r="F153" s="88" t="s">
        <v>304</v>
      </c>
      <c r="G153" s="89" t="s">
        <v>213</v>
      </c>
      <c r="H153" s="80"/>
      <c r="I153" s="81"/>
      <c r="J153" s="82"/>
      <c r="L153" s="83" t="str">
        <f t="shared" ca="1" si="15"/>
        <v>Tillhörande Position ej offererad</v>
      </c>
      <c r="M153" s="69"/>
      <c r="O153" s="68"/>
      <c r="P153" s="132"/>
      <c r="Q153" s="88" t="s">
        <v>445</v>
      </c>
      <c r="R153" s="89" t="s">
        <v>213</v>
      </c>
      <c r="S153" s="80"/>
      <c r="T153" s="81"/>
      <c r="U153" s="82"/>
      <c r="W153" s="83" t="str">
        <f t="shared" ca="1" si="16"/>
        <v>Tillhörande Position ej offererad</v>
      </c>
      <c r="X153" s="69"/>
    </row>
    <row r="154" spans="3:24" ht="15.65" customHeight="1" x14ac:dyDescent="0.35">
      <c r="D154" s="68"/>
      <c r="E154" s="132"/>
      <c r="F154" s="88" t="s">
        <v>305</v>
      </c>
      <c r="G154" s="89" t="s">
        <v>74</v>
      </c>
      <c r="H154" s="80"/>
      <c r="I154" s="81"/>
      <c r="J154" s="82"/>
      <c r="L154" s="83" t="str">
        <f t="shared" ca="1" si="15"/>
        <v>Tillhörande Position ej offererad</v>
      </c>
      <c r="M154" s="69"/>
      <c r="O154" s="68"/>
      <c r="P154" s="132"/>
      <c r="Q154" s="88" t="s">
        <v>446</v>
      </c>
      <c r="R154" s="89" t="s">
        <v>74</v>
      </c>
      <c r="S154" s="80"/>
      <c r="T154" s="81"/>
      <c r="U154" s="82"/>
      <c r="W154" s="83" t="str">
        <f t="shared" ca="1" si="16"/>
        <v>Tillhörande Position ej offererad</v>
      </c>
      <c r="X154" s="69"/>
    </row>
    <row r="155" spans="3:24" ht="15.65" customHeight="1" x14ac:dyDescent="0.35">
      <c r="D155" s="68"/>
      <c r="E155" s="132" t="s">
        <v>75</v>
      </c>
      <c r="F155" s="88" t="s">
        <v>306</v>
      </c>
      <c r="G155" s="89" t="s">
        <v>193</v>
      </c>
      <c r="H155" s="80"/>
      <c r="I155" s="81"/>
      <c r="J155" s="82"/>
      <c r="L155" s="83" t="str">
        <f t="shared" ca="1" si="15"/>
        <v>Tillhörande Position ej offererad</v>
      </c>
      <c r="M155" s="69"/>
      <c r="O155" s="68"/>
      <c r="P155" s="132" t="s">
        <v>75</v>
      </c>
      <c r="Q155" s="88" t="s">
        <v>447</v>
      </c>
      <c r="R155" s="89" t="s">
        <v>193</v>
      </c>
      <c r="S155" s="80"/>
      <c r="T155" s="81"/>
      <c r="U155" s="82"/>
      <c r="W155" s="83" t="str">
        <f t="shared" ca="1" si="16"/>
        <v>Tillhörande Position ej offererad</v>
      </c>
      <c r="X155" s="69"/>
    </row>
    <row r="156" spans="3:24" ht="15" customHeight="1" x14ac:dyDescent="0.35">
      <c r="D156" s="68"/>
      <c r="E156" s="132"/>
      <c r="F156" s="88" t="s">
        <v>307</v>
      </c>
      <c r="G156" s="89" t="s">
        <v>195</v>
      </c>
      <c r="H156" s="80"/>
      <c r="I156" s="81"/>
      <c r="J156" s="82"/>
      <c r="L156" s="83" t="str">
        <f t="shared" ca="1" si="15"/>
        <v>Tillhörande Position ej offererad</v>
      </c>
      <c r="M156" s="69"/>
      <c r="O156" s="68"/>
      <c r="P156" s="132"/>
      <c r="Q156" s="88" t="s">
        <v>448</v>
      </c>
      <c r="R156" s="89" t="s">
        <v>195</v>
      </c>
      <c r="S156" s="80"/>
      <c r="T156" s="81"/>
      <c r="U156" s="82"/>
      <c r="W156" s="83" t="str">
        <f t="shared" ca="1" si="16"/>
        <v>Tillhörande Position ej offererad</v>
      </c>
      <c r="X156" s="69"/>
    </row>
    <row r="157" spans="3:24" ht="15" customHeight="1" x14ac:dyDescent="0.35">
      <c r="D157" s="68"/>
      <c r="E157" s="132"/>
      <c r="F157" s="88" t="s">
        <v>308</v>
      </c>
      <c r="G157" s="89" t="s">
        <v>197</v>
      </c>
      <c r="H157" s="80"/>
      <c r="I157" s="81"/>
      <c r="J157" s="82"/>
      <c r="L157" s="83" t="str">
        <f t="shared" ca="1" si="15"/>
        <v>Tillhörande Position ej offererad</v>
      </c>
      <c r="M157" s="69"/>
      <c r="O157" s="68"/>
      <c r="P157" s="132"/>
      <c r="Q157" s="88" t="s">
        <v>449</v>
      </c>
      <c r="R157" s="89" t="s">
        <v>197</v>
      </c>
      <c r="S157" s="80"/>
      <c r="T157" s="81"/>
      <c r="U157" s="82"/>
      <c r="W157" s="83" t="str">
        <f t="shared" ca="1" si="16"/>
        <v>Tillhörande Position ej offererad</v>
      </c>
      <c r="X157" s="69"/>
    </row>
    <row r="158" spans="3:24" ht="15" customHeight="1" x14ac:dyDescent="0.35">
      <c r="D158" s="68"/>
      <c r="E158" s="132"/>
      <c r="F158" s="88" t="s">
        <v>309</v>
      </c>
      <c r="G158" s="89" t="s">
        <v>219</v>
      </c>
      <c r="H158" s="80"/>
      <c r="I158" s="81"/>
      <c r="J158" s="82"/>
      <c r="L158" s="83" t="str">
        <f t="shared" ca="1" si="15"/>
        <v>Tillhörande Position ej offererad</v>
      </c>
      <c r="M158" s="69"/>
      <c r="O158" s="68"/>
      <c r="P158" s="132"/>
      <c r="Q158" s="88" t="s">
        <v>450</v>
      </c>
      <c r="R158" s="89" t="s">
        <v>219</v>
      </c>
      <c r="S158" s="80"/>
      <c r="T158" s="81"/>
      <c r="U158" s="82"/>
      <c r="W158" s="83" t="str">
        <f t="shared" ca="1" si="16"/>
        <v>Tillhörande Position ej offererad</v>
      </c>
      <c r="X158" s="69"/>
    </row>
    <row r="159" spans="3:24" ht="15" customHeight="1" x14ac:dyDescent="0.35">
      <c r="D159" s="68"/>
      <c r="E159" s="132"/>
      <c r="F159" s="88" t="s">
        <v>310</v>
      </c>
      <c r="G159" s="89" t="s">
        <v>83</v>
      </c>
      <c r="H159" s="80"/>
      <c r="I159" s="81"/>
      <c r="J159" s="82"/>
      <c r="L159" s="83" t="str">
        <f t="shared" ca="1" si="15"/>
        <v>Tillhörande Position ej offererad</v>
      </c>
      <c r="M159" s="69"/>
      <c r="O159" s="68"/>
      <c r="P159" s="132"/>
      <c r="Q159" s="88" t="s">
        <v>451</v>
      </c>
      <c r="R159" s="89" t="s">
        <v>83</v>
      </c>
      <c r="S159" s="80"/>
      <c r="T159" s="81"/>
      <c r="U159" s="82"/>
      <c r="W159" s="83" t="str">
        <f t="shared" ca="1" si="16"/>
        <v>Tillhörande Position ej offererad</v>
      </c>
      <c r="X159" s="69"/>
    </row>
    <row r="160" spans="3:24" ht="15" customHeight="1" x14ac:dyDescent="0.35">
      <c r="D160" s="68"/>
      <c r="E160" s="132"/>
      <c r="F160" s="88" t="s">
        <v>311</v>
      </c>
      <c r="G160" s="89" t="s">
        <v>201</v>
      </c>
      <c r="H160" s="80"/>
      <c r="I160" s="81"/>
      <c r="J160" s="82"/>
      <c r="L160" s="83" t="str">
        <f t="shared" ca="1" si="15"/>
        <v>Tillhörande Position ej offererad</v>
      </c>
      <c r="M160" s="69"/>
      <c r="O160" s="68"/>
      <c r="P160" s="132"/>
      <c r="Q160" s="88" t="s">
        <v>452</v>
      </c>
      <c r="R160" s="89" t="s">
        <v>201</v>
      </c>
      <c r="S160" s="80"/>
      <c r="T160" s="81"/>
      <c r="U160" s="82"/>
      <c r="W160" s="83" t="str">
        <f t="shared" ca="1" si="16"/>
        <v>Tillhörande Position ej offererad</v>
      </c>
      <c r="X160" s="69"/>
    </row>
    <row r="161" spans="3:24" ht="15" customHeight="1" x14ac:dyDescent="0.35">
      <c r="D161" s="68"/>
      <c r="E161" s="132"/>
      <c r="F161" s="88" t="s">
        <v>312</v>
      </c>
      <c r="G161" s="89" t="s">
        <v>203</v>
      </c>
      <c r="H161" s="80"/>
      <c r="I161" s="81"/>
      <c r="J161" s="82"/>
      <c r="L161" s="83" t="str">
        <f t="shared" ca="1" si="15"/>
        <v>Tillhörande Position ej offererad</v>
      </c>
      <c r="M161" s="69"/>
      <c r="O161" s="68"/>
      <c r="P161" s="132"/>
      <c r="Q161" s="88" t="s">
        <v>453</v>
      </c>
      <c r="R161" s="89" t="s">
        <v>203</v>
      </c>
      <c r="S161" s="80"/>
      <c r="T161" s="81"/>
      <c r="U161" s="82"/>
      <c r="W161" s="83" t="str">
        <f t="shared" ca="1" si="16"/>
        <v>Tillhörande Position ej offererad</v>
      </c>
      <c r="X161" s="69"/>
    </row>
    <row r="162" spans="3:24" ht="15" customHeight="1" x14ac:dyDescent="0.35">
      <c r="D162" s="68"/>
      <c r="E162" s="90"/>
      <c r="G162" s="30"/>
      <c r="H162" s="39"/>
      <c r="I162" s="40"/>
      <c r="J162" s="91">
        <f>SUMIFS(J147:J161,J147:J161,"&gt;"&amp;1)</f>
        <v>0</v>
      </c>
      <c r="M162" s="69"/>
      <c r="O162" s="68"/>
      <c r="P162" s="90"/>
      <c r="Q162" s="28"/>
      <c r="R162" s="30"/>
      <c r="S162" s="39"/>
      <c r="T162" s="40"/>
      <c r="U162" s="91">
        <f>SUMIFS(U147:U161,U147:U161,"&gt;"&amp;1)</f>
        <v>0</v>
      </c>
      <c r="X162" s="69"/>
    </row>
    <row r="163" spans="3:24" ht="15" customHeight="1" x14ac:dyDescent="0.35">
      <c r="D163" s="68"/>
      <c r="E163" s="38"/>
      <c r="G163" s="30"/>
      <c r="H163" s="39"/>
      <c r="I163" s="40"/>
      <c r="J163" s="41"/>
      <c r="M163" s="69"/>
      <c r="O163" s="68"/>
      <c r="P163" s="38"/>
      <c r="Q163" s="28"/>
      <c r="R163" s="30"/>
      <c r="S163" s="39"/>
      <c r="T163" s="40"/>
      <c r="U163" s="41"/>
      <c r="X163" s="69"/>
    </row>
    <row r="164" spans="3:24" ht="22.5" customHeight="1" x14ac:dyDescent="0.35">
      <c r="C164" s="70"/>
      <c r="D164" s="71"/>
      <c r="E164" s="72" t="s">
        <v>44</v>
      </c>
      <c r="F164" s="72" t="s">
        <v>178</v>
      </c>
      <c r="G164" s="72" t="s">
        <v>45</v>
      </c>
      <c r="H164" s="73" t="s">
        <v>46</v>
      </c>
      <c r="I164" s="73" t="s">
        <v>47</v>
      </c>
      <c r="J164" s="73" t="s">
        <v>48</v>
      </c>
      <c r="K164" s="70"/>
      <c r="L164" s="73" t="s">
        <v>179</v>
      </c>
      <c r="M164" s="74"/>
      <c r="O164" s="71"/>
      <c r="P164" s="72" t="s">
        <v>44</v>
      </c>
      <c r="Q164" s="72" t="s">
        <v>178</v>
      </c>
      <c r="R164" s="72" t="s">
        <v>45</v>
      </c>
      <c r="S164" s="73" t="s">
        <v>46</v>
      </c>
      <c r="T164" s="73" t="s">
        <v>47</v>
      </c>
      <c r="U164" s="73" t="s">
        <v>48</v>
      </c>
      <c r="V164" s="70"/>
      <c r="W164" s="73" t="s">
        <v>179</v>
      </c>
      <c r="X164" s="74"/>
    </row>
    <row r="165" spans="3:24" ht="150" customHeight="1" x14ac:dyDescent="0.35">
      <c r="C165" s="75"/>
      <c r="D165" s="76"/>
      <c r="E165" s="77" t="s">
        <v>313</v>
      </c>
      <c r="F165" s="78" t="s">
        <v>338</v>
      </c>
      <c r="G165" s="79" t="s">
        <v>326</v>
      </c>
      <c r="H165" s="80"/>
      <c r="I165" s="81"/>
      <c r="J165" s="82"/>
      <c r="K165" s="75"/>
      <c r="L165" s="83" t="str">
        <f ca="1">IF(LEFT(F165,1)="P",IF(COUNTA(H165:J165)=0,"Position ej offererad",IF(COUNTA(I165:J165)=2,"Komplett","Påbörjad")),
IF(F165&lt;&gt;"",
  IF(OFFSET(J165,IFERROR(RIGHT(F165,1),0)*-1-1,0)="","Tillhörande Position ej offererad",
   IF(J165=1,"Ingår",
       IF(AND(J165&gt;0, I165&lt;&gt;""),"Offereras","Offereras ej, belastningspris medförs"))),""))</f>
        <v>Position ej offererad</v>
      </c>
      <c r="M165" s="84"/>
      <c r="O165" s="76"/>
      <c r="P165" s="77" t="s">
        <v>313</v>
      </c>
      <c r="Q165" s="78" t="s">
        <v>339</v>
      </c>
      <c r="R165" s="79" t="s">
        <v>326</v>
      </c>
      <c r="S165" s="80"/>
      <c r="T165" s="81"/>
      <c r="U165" s="82"/>
      <c r="V165" s="75"/>
      <c r="W165" s="83" t="str">
        <f ca="1">IF(LEFT(Q165,1)="P",IF(COUNTA(S165:U165)=0,"Position ej offererad",IF(COUNTA(T165:U165)=2,"Komplett","Påbörjad")),
IF(Q165&lt;&gt;"",
  IF(OFFSET(U165,IFERROR(RIGHT(Q165,1),0)*-1-1,0)="","Tillhörande Position ej offererad",
   IF(U165=1,"Ingår",
       IF(AND(U165&gt;0, T165&lt;&gt;""),"Offereras","Offereras ej, belastningspris medförs"))),""))</f>
        <v>Position ej offererad</v>
      </c>
      <c r="X165" s="84"/>
    </row>
    <row r="166" spans="3:24" ht="8.25" customHeight="1" x14ac:dyDescent="0.35">
      <c r="D166" s="68"/>
      <c r="F166" s="29"/>
      <c r="H166" s="86"/>
      <c r="I166" s="86"/>
      <c r="J166" s="86"/>
      <c r="L166" s="87"/>
      <c r="M166" s="69"/>
      <c r="O166" s="68"/>
      <c r="S166" s="86"/>
      <c r="T166" s="86"/>
      <c r="U166" s="86"/>
      <c r="W166" s="87"/>
      <c r="X166" s="69"/>
    </row>
    <row r="167" spans="3:24" ht="15.65" customHeight="1" x14ac:dyDescent="0.35">
      <c r="D167" s="68"/>
      <c r="E167" s="132" t="s">
        <v>53</v>
      </c>
      <c r="F167" s="88" t="s">
        <v>545</v>
      </c>
      <c r="G167" s="89" t="s">
        <v>183</v>
      </c>
      <c r="H167" s="80"/>
      <c r="I167" s="81"/>
      <c r="J167" s="82"/>
      <c r="L167" s="83" t="str">
        <f t="shared" ref="L167:L179" ca="1" si="17">IF(LEFT(F167,1)="P",IF(COUNTA(H167:J167)=0,"Position ej offererad",IF(COUNTA(I167:J167)=2,"Komplett","Påbörjad")),
IF(F167&lt;&gt;"",
  IF(OFFSET(J167,IFERROR(SUBSTITUTE(RIGHT(F167,2),".",""),0)*-1-1,0)="","Tillhörande Position ej offererad",
   IF(J167=1,"Ingår",
       IF(AND(J167&gt;0, I167&lt;&gt;""),"Offereras","Offereras ej, belastningspris medförs"))),""))</f>
        <v>Tillhörande Position ej offererad</v>
      </c>
      <c r="M167" s="69"/>
      <c r="O167" s="68"/>
      <c r="P167" s="132" t="s">
        <v>53</v>
      </c>
      <c r="Q167" s="88" t="s">
        <v>454</v>
      </c>
      <c r="R167" s="89" t="s">
        <v>183</v>
      </c>
      <c r="S167" s="80"/>
      <c r="T167" s="81"/>
      <c r="U167" s="82"/>
      <c r="W167" s="83" t="str">
        <f t="shared" ref="W167:W179" ca="1" si="18">IF(LEFT(Q167,1)="P",IF(COUNTA(S167:U167)=0,"Position ej offererad",IF(COUNTA(T167:U167)=2,"Komplett","Påbörjad")),
IF(Q167&lt;&gt;"",
  IF(OFFSET(U167,IFERROR(SUBSTITUTE(RIGHT(Q167,2),".",""),0)*-1-1,0)="","Tillhörande Position ej offererad",
   IF(U167=1,"Ingår",
       IF(AND(U167&gt;0, T167&lt;&gt;""),"Offereras","Offereras ej, belastningspris medförs"))),""))</f>
        <v>Tillhörande Position ej offererad</v>
      </c>
      <c r="X167" s="69"/>
    </row>
    <row r="168" spans="3:24" ht="15.65" customHeight="1" x14ac:dyDescent="0.35">
      <c r="D168" s="68"/>
      <c r="E168" s="132"/>
      <c r="F168" s="88" t="s">
        <v>546</v>
      </c>
      <c r="G168" s="89" t="s">
        <v>185</v>
      </c>
      <c r="H168" s="80"/>
      <c r="I168" s="81"/>
      <c r="J168" s="82"/>
      <c r="L168" s="83" t="str">
        <f t="shared" ca="1" si="17"/>
        <v>Tillhörande Position ej offererad</v>
      </c>
      <c r="M168" s="69"/>
      <c r="O168" s="68"/>
      <c r="P168" s="132"/>
      <c r="Q168" s="88" t="s">
        <v>455</v>
      </c>
      <c r="R168" s="89" t="s">
        <v>185</v>
      </c>
      <c r="S168" s="80"/>
      <c r="T168" s="81"/>
      <c r="U168" s="82"/>
      <c r="W168" s="83" t="str">
        <f t="shared" ca="1" si="18"/>
        <v>Tillhörande Position ej offererad</v>
      </c>
      <c r="X168" s="69"/>
    </row>
    <row r="169" spans="3:24" ht="15.65" customHeight="1" x14ac:dyDescent="0.35">
      <c r="D169" s="68"/>
      <c r="E169" s="132"/>
      <c r="F169" s="88" t="s">
        <v>547</v>
      </c>
      <c r="G169" s="89" t="s">
        <v>66</v>
      </c>
      <c r="H169" s="80"/>
      <c r="I169" s="81"/>
      <c r="J169" s="82"/>
      <c r="L169" s="83" t="str">
        <f t="shared" ca="1" si="17"/>
        <v>Tillhörande Position ej offererad</v>
      </c>
      <c r="M169" s="69"/>
      <c r="O169" s="68"/>
      <c r="P169" s="132"/>
      <c r="Q169" s="88" t="s">
        <v>456</v>
      </c>
      <c r="R169" s="89" t="s">
        <v>66</v>
      </c>
      <c r="S169" s="80"/>
      <c r="T169" s="81"/>
      <c r="U169" s="82"/>
      <c r="W169" s="83" t="str">
        <f t="shared" ca="1" si="18"/>
        <v>Tillhörande Position ej offererad</v>
      </c>
      <c r="X169" s="69"/>
    </row>
    <row r="170" spans="3:24" ht="15.65" customHeight="1" x14ac:dyDescent="0.35">
      <c r="D170" s="68"/>
      <c r="E170" s="132"/>
      <c r="F170" s="88" t="s">
        <v>548</v>
      </c>
      <c r="G170" s="89" t="s">
        <v>318</v>
      </c>
      <c r="H170" s="80"/>
      <c r="I170" s="81"/>
      <c r="J170" s="82"/>
      <c r="L170" s="83" t="str">
        <f t="shared" ca="1" si="17"/>
        <v>Tillhörande Position ej offererad</v>
      </c>
      <c r="M170" s="69"/>
      <c r="O170" s="68"/>
      <c r="P170" s="132"/>
      <c r="Q170" s="88" t="s">
        <v>457</v>
      </c>
      <c r="R170" s="89" t="s">
        <v>318</v>
      </c>
      <c r="S170" s="80"/>
      <c r="T170" s="81"/>
      <c r="U170" s="82"/>
      <c r="W170" s="83" t="str">
        <f t="shared" ca="1" si="18"/>
        <v>Tillhörande Position ej offererad</v>
      </c>
      <c r="X170" s="69"/>
    </row>
    <row r="171" spans="3:24" ht="15.65" customHeight="1" x14ac:dyDescent="0.35">
      <c r="D171" s="68"/>
      <c r="E171" s="132"/>
      <c r="F171" s="88" t="s">
        <v>549</v>
      </c>
      <c r="G171" s="89" t="s">
        <v>213</v>
      </c>
      <c r="H171" s="80"/>
      <c r="I171" s="81"/>
      <c r="J171" s="82"/>
      <c r="L171" s="83" t="str">
        <f t="shared" ca="1" si="17"/>
        <v>Tillhörande Position ej offererad</v>
      </c>
      <c r="M171" s="69"/>
      <c r="O171" s="68"/>
      <c r="P171" s="132"/>
      <c r="Q171" s="88" t="s">
        <v>458</v>
      </c>
      <c r="R171" s="89" t="s">
        <v>213</v>
      </c>
      <c r="S171" s="80"/>
      <c r="T171" s="81"/>
      <c r="U171" s="82"/>
      <c r="W171" s="83" t="str">
        <f t="shared" ca="1" si="18"/>
        <v>Tillhörande Position ej offererad</v>
      </c>
      <c r="X171" s="69"/>
    </row>
    <row r="172" spans="3:24" ht="15.65" customHeight="1" x14ac:dyDescent="0.35">
      <c r="D172" s="68"/>
      <c r="E172" s="132"/>
      <c r="F172" s="88" t="s">
        <v>550</v>
      </c>
      <c r="G172" s="89" t="s">
        <v>74</v>
      </c>
      <c r="H172" s="80"/>
      <c r="I172" s="81"/>
      <c r="J172" s="82"/>
      <c r="L172" s="83" t="str">
        <f t="shared" ca="1" si="17"/>
        <v>Tillhörande Position ej offererad</v>
      </c>
      <c r="M172" s="69"/>
      <c r="O172" s="68"/>
      <c r="P172" s="132"/>
      <c r="Q172" s="88" t="s">
        <v>459</v>
      </c>
      <c r="R172" s="89" t="s">
        <v>74</v>
      </c>
      <c r="S172" s="80"/>
      <c r="T172" s="81"/>
      <c r="U172" s="82"/>
      <c r="W172" s="83" t="str">
        <f t="shared" ca="1" si="18"/>
        <v>Tillhörande Position ej offererad</v>
      </c>
      <c r="X172" s="69"/>
    </row>
    <row r="173" spans="3:24" ht="15.65" customHeight="1" x14ac:dyDescent="0.35">
      <c r="D173" s="68"/>
      <c r="E173" s="132" t="s">
        <v>75</v>
      </c>
      <c r="F173" s="88" t="s">
        <v>551</v>
      </c>
      <c r="G173" s="89" t="s">
        <v>193</v>
      </c>
      <c r="H173" s="80"/>
      <c r="I173" s="81"/>
      <c r="J173" s="82"/>
      <c r="L173" s="83" t="str">
        <f t="shared" ca="1" si="17"/>
        <v>Tillhörande Position ej offererad</v>
      </c>
      <c r="M173" s="69"/>
      <c r="O173" s="68"/>
      <c r="P173" s="132" t="s">
        <v>75</v>
      </c>
      <c r="Q173" s="88" t="s">
        <v>460</v>
      </c>
      <c r="R173" s="89" t="s">
        <v>193</v>
      </c>
      <c r="S173" s="80"/>
      <c r="T173" s="81"/>
      <c r="U173" s="82"/>
      <c r="W173" s="83" t="str">
        <f t="shared" ca="1" si="18"/>
        <v>Tillhörande Position ej offererad</v>
      </c>
      <c r="X173" s="69"/>
    </row>
    <row r="174" spans="3:24" ht="15" customHeight="1" x14ac:dyDescent="0.35">
      <c r="D174" s="68"/>
      <c r="E174" s="132"/>
      <c r="F174" s="88" t="s">
        <v>552</v>
      </c>
      <c r="G174" s="89" t="s">
        <v>195</v>
      </c>
      <c r="H174" s="80"/>
      <c r="I174" s="81"/>
      <c r="J174" s="82"/>
      <c r="L174" s="83" t="str">
        <f t="shared" ca="1" si="17"/>
        <v>Tillhörande Position ej offererad</v>
      </c>
      <c r="M174" s="69"/>
      <c r="O174" s="68"/>
      <c r="P174" s="132"/>
      <c r="Q174" s="88" t="s">
        <v>461</v>
      </c>
      <c r="R174" s="89" t="s">
        <v>195</v>
      </c>
      <c r="S174" s="80"/>
      <c r="T174" s="81"/>
      <c r="U174" s="82"/>
      <c r="W174" s="83" t="str">
        <f t="shared" ca="1" si="18"/>
        <v>Tillhörande Position ej offererad</v>
      </c>
      <c r="X174" s="69"/>
    </row>
    <row r="175" spans="3:24" ht="15" customHeight="1" x14ac:dyDescent="0.35">
      <c r="D175" s="68"/>
      <c r="E175" s="132"/>
      <c r="F175" s="88" t="s">
        <v>553</v>
      </c>
      <c r="G175" s="89" t="s">
        <v>197</v>
      </c>
      <c r="H175" s="80"/>
      <c r="I175" s="81"/>
      <c r="J175" s="82"/>
      <c r="L175" s="83" t="str">
        <f t="shared" ca="1" si="17"/>
        <v>Tillhörande Position ej offererad</v>
      </c>
      <c r="M175" s="69"/>
      <c r="O175" s="68"/>
      <c r="P175" s="132"/>
      <c r="Q175" s="88" t="s">
        <v>462</v>
      </c>
      <c r="R175" s="89" t="s">
        <v>197</v>
      </c>
      <c r="S175" s="80"/>
      <c r="T175" s="81"/>
      <c r="U175" s="82"/>
      <c r="W175" s="83" t="str">
        <f t="shared" ca="1" si="18"/>
        <v>Tillhörande Position ej offererad</v>
      </c>
      <c r="X175" s="69"/>
    </row>
    <row r="176" spans="3:24" ht="15" customHeight="1" x14ac:dyDescent="0.35">
      <c r="D176" s="68"/>
      <c r="E176" s="132"/>
      <c r="F176" s="88" t="s">
        <v>554</v>
      </c>
      <c r="G176" s="89" t="s">
        <v>219</v>
      </c>
      <c r="H176" s="80"/>
      <c r="I176" s="81"/>
      <c r="J176" s="82"/>
      <c r="L176" s="83" t="str">
        <f t="shared" ca="1" si="17"/>
        <v>Tillhörande Position ej offererad</v>
      </c>
      <c r="M176" s="69"/>
      <c r="O176" s="68"/>
      <c r="P176" s="132"/>
      <c r="Q176" s="88" t="s">
        <v>463</v>
      </c>
      <c r="R176" s="89" t="s">
        <v>219</v>
      </c>
      <c r="S176" s="80"/>
      <c r="T176" s="81"/>
      <c r="U176" s="82"/>
      <c r="W176" s="83" t="str">
        <f t="shared" ca="1" si="18"/>
        <v>Tillhörande Position ej offererad</v>
      </c>
      <c r="X176" s="69"/>
    </row>
    <row r="177" spans="3:24" ht="15" customHeight="1" x14ac:dyDescent="0.35">
      <c r="D177" s="68"/>
      <c r="E177" s="132"/>
      <c r="F177" s="88" t="s">
        <v>555</v>
      </c>
      <c r="G177" s="89" t="s">
        <v>83</v>
      </c>
      <c r="H177" s="80"/>
      <c r="I177" s="81"/>
      <c r="J177" s="82"/>
      <c r="L177" s="83" t="str">
        <f t="shared" ca="1" si="17"/>
        <v>Tillhörande Position ej offererad</v>
      </c>
      <c r="M177" s="69"/>
      <c r="O177" s="68"/>
      <c r="P177" s="132"/>
      <c r="Q177" s="88" t="s">
        <v>464</v>
      </c>
      <c r="R177" s="89" t="s">
        <v>83</v>
      </c>
      <c r="S177" s="80"/>
      <c r="T177" s="81"/>
      <c r="U177" s="82"/>
      <c r="W177" s="83" t="str">
        <f t="shared" ca="1" si="18"/>
        <v>Tillhörande Position ej offererad</v>
      </c>
      <c r="X177" s="69"/>
    </row>
    <row r="178" spans="3:24" ht="15" customHeight="1" x14ac:dyDescent="0.35">
      <c r="D178" s="68"/>
      <c r="E178" s="132"/>
      <c r="F178" s="88" t="s">
        <v>556</v>
      </c>
      <c r="G178" s="89" t="s">
        <v>201</v>
      </c>
      <c r="H178" s="80"/>
      <c r="I178" s="81"/>
      <c r="J178" s="82"/>
      <c r="L178" s="83" t="str">
        <f t="shared" ca="1" si="17"/>
        <v>Tillhörande Position ej offererad</v>
      </c>
      <c r="M178" s="69"/>
      <c r="O178" s="68"/>
      <c r="P178" s="132"/>
      <c r="Q178" s="88" t="s">
        <v>465</v>
      </c>
      <c r="R178" s="89" t="s">
        <v>201</v>
      </c>
      <c r="S178" s="80"/>
      <c r="T178" s="81"/>
      <c r="U178" s="82"/>
      <c r="W178" s="83" t="str">
        <f t="shared" ca="1" si="18"/>
        <v>Tillhörande Position ej offererad</v>
      </c>
      <c r="X178" s="69"/>
    </row>
    <row r="179" spans="3:24" ht="15" customHeight="1" x14ac:dyDescent="0.35">
      <c r="D179" s="68"/>
      <c r="E179" s="132"/>
      <c r="F179" s="88" t="s">
        <v>557</v>
      </c>
      <c r="G179" s="89" t="s">
        <v>203</v>
      </c>
      <c r="H179" s="80"/>
      <c r="I179" s="81"/>
      <c r="J179" s="82"/>
      <c r="L179" s="83" t="str">
        <f t="shared" ca="1" si="17"/>
        <v>Tillhörande Position ej offererad</v>
      </c>
      <c r="M179" s="69"/>
      <c r="O179" s="68"/>
      <c r="P179" s="132"/>
      <c r="Q179" s="88" t="s">
        <v>466</v>
      </c>
      <c r="R179" s="89" t="s">
        <v>203</v>
      </c>
      <c r="S179" s="80"/>
      <c r="T179" s="81"/>
      <c r="U179" s="82"/>
      <c r="W179" s="83" t="str">
        <f t="shared" ca="1" si="18"/>
        <v>Tillhörande Position ej offererad</v>
      </c>
      <c r="X179" s="69"/>
    </row>
    <row r="180" spans="3:24" ht="15" customHeight="1" x14ac:dyDescent="0.35">
      <c r="D180" s="68"/>
      <c r="E180" s="90"/>
      <c r="G180" s="30"/>
      <c r="H180" s="39"/>
      <c r="I180" s="40"/>
      <c r="J180" s="91">
        <f>SUMIFS(J165:J179,J165:J179,"&gt;"&amp;1)</f>
        <v>0</v>
      </c>
      <c r="M180" s="69"/>
      <c r="O180" s="68"/>
      <c r="P180" s="90"/>
      <c r="Q180" s="28"/>
      <c r="R180" s="30"/>
      <c r="S180" s="39"/>
      <c r="T180" s="40"/>
      <c r="U180" s="91">
        <f>SUMIFS(U165:U179,U165:U179,"&gt;"&amp;1)</f>
        <v>0</v>
      </c>
      <c r="X180" s="69"/>
    </row>
    <row r="181" spans="3:24" ht="15" customHeight="1" x14ac:dyDescent="0.35">
      <c r="D181" s="68"/>
      <c r="E181" s="38"/>
      <c r="G181" s="30"/>
      <c r="H181" s="39"/>
      <c r="I181" s="40"/>
      <c r="J181" s="41"/>
      <c r="M181" s="69"/>
      <c r="O181" s="68"/>
      <c r="P181" s="38"/>
      <c r="Q181" s="28"/>
      <c r="R181" s="30"/>
      <c r="S181" s="39"/>
      <c r="T181" s="40"/>
      <c r="U181" s="41"/>
      <c r="X181" s="69"/>
    </row>
    <row r="182" spans="3:24" ht="22.5" customHeight="1" x14ac:dyDescent="0.35">
      <c r="C182" s="70"/>
      <c r="D182" s="71"/>
      <c r="E182" s="72" t="s">
        <v>44</v>
      </c>
      <c r="F182" s="72" t="s">
        <v>178</v>
      </c>
      <c r="G182" s="72" t="s">
        <v>45</v>
      </c>
      <c r="H182" s="73" t="s">
        <v>46</v>
      </c>
      <c r="I182" s="73" t="s">
        <v>47</v>
      </c>
      <c r="J182" s="73" t="s">
        <v>48</v>
      </c>
      <c r="K182" s="70"/>
      <c r="L182" s="73" t="s">
        <v>179</v>
      </c>
      <c r="M182" s="74"/>
      <c r="O182" s="71"/>
      <c r="P182" s="72" t="s">
        <v>44</v>
      </c>
      <c r="Q182" s="72" t="s">
        <v>178</v>
      </c>
      <c r="R182" s="72" t="s">
        <v>45</v>
      </c>
      <c r="S182" s="73" t="s">
        <v>46</v>
      </c>
      <c r="T182" s="73" t="s">
        <v>47</v>
      </c>
      <c r="U182" s="73" t="s">
        <v>48</v>
      </c>
      <c r="V182" s="70"/>
      <c r="W182" s="73" t="s">
        <v>179</v>
      </c>
      <c r="X182" s="74"/>
    </row>
    <row r="183" spans="3:24" ht="156" customHeight="1" x14ac:dyDescent="0.35">
      <c r="C183" s="75"/>
      <c r="D183" s="76"/>
      <c r="E183" s="77" t="s">
        <v>314</v>
      </c>
      <c r="F183" s="78" t="s">
        <v>340</v>
      </c>
      <c r="G183" s="79" t="s">
        <v>327</v>
      </c>
      <c r="H183" s="80"/>
      <c r="I183" s="81"/>
      <c r="J183" s="82"/>
      <c r="K183" s="75"/>
      <c r="L183" s="83" t="str">
        <f ca="1">IF(LEFT(F183,1)="P",IF(COUNTA(H183:J183)=0,"Position ej offererad",IF(COUNTA(I183:J183)=2,"Komplett","Påbörjad")),
IF(F183&lt;&gt;"",
  IF(OFFSET(J183,IFERROR(RIGHT(F183,1),0)*-1-1,0)="","Tillhörande Position ej offererad",
   IF(J183=1,"Ingår",
       IF(AND(J183&gt;0, I183&lt;&gt;""),"Offereras","Offereras ej, belastningspris medförs"))),""))</f>
        <v>Position ej offererad</v>
      </c>
      <c r="M183" s="84"/>
      <c r="O183" s="76"/>
      <c r="P183" s="77" t="s">
        <v>314</v>
      </c>
      <c r="Q183" s="78" t="s">
        <v>341</v>
      </c>
      <c r="R183" s="79" t="s">
        <v>327</v>
      </c>
      <c r="S183" s="80"/>
      <c r="T183" s="81"/>
      <c r="U183" s="82"/>
      <c r="V183" s="75"/>
      <c r="W183" s="83" t="str">
        <f ca="1">IF(LEFT(Q183,1)="P",IF(COUNTA(S183:U183)=0,"Position ej offererad",IF(COUNTA(T183:U183)=2,"Komplett","Påbörjad")),
IF(Q183&lt;&gt;"",
  IF(OFFSET(U183,IFERROR(RIGHT(Q183,1),0)*-1-1,0)="","Tillhörande Position ej offererad",
   IF(U183=1,"Ingår",
       IF(AND(U183&gt;0, T183&lt;&gt;""),"Offereras","Offereras ej, belastningspris medförs"))),""))</f>
        <v>Position ej offererad</v>
      </c>
      <c r="X183" s="84"/>
    </row>
    <row r="184" spans="3:24" ht="8.25" customHeight="1" x14ac:dyDescent="0.35">
      <c r="D184" s="68"/>
      <c r="F184" s="29"/>
      <c r="H184" s="86"/>
      <c r="I184" s="86"/>
      <c r="J184" s="86"/>
      <c r="L184" s="87"/>
      <c r="M184" s="69"/>
      <c r="O184" s="68"/>
      <c r="S184" s="86"/>
      <c r="T184" s="86"/>
      <c r="U184" s="86"/>
      <c r="W184" s="87"/>
      <c r="X184" s="69"/>
    </row>
    <row r="185" spans="3:24" ht="15.65" customHeight="1" x14ac:dyDescent="0.35">
      <c r="D185" s="68"/>
      <c r="E185" s="132" t="s">
        <v>53</v>
      </c>
      <c r="F185" s="88" t="s">
        <v>532</v>
      </c>
      <c r="G185" s="89" t="s">
        <v>183</v>
      </c>
      <c r="H185" s="80"/>
      <c r="I185" s="81"/>
      <c r="J185" s="82"/>
      <c r="L185" s="83" t="str">
        <f t="shared" ref="L185:L197" ca="1" si="19">IF(LEFT(F185,1)="P",IF(COUNTA(H185:J185)=0,"Position ej offererad",IF(COUNTA(I185:J185)=2,"Komplett","Påbörjad")),
IF(F185&lt;&gt;"",
  IF(OFFSET(J185,IFERROR(SUBSTITUTE(RIGHT(F185,2),".",""),0)*-1-1,0)="","Tillhörande Position ej offererad",
   IF(J185=1,"Ingår",
       IF(AND(J185&gt;0, I185&lt;&gt;""),"Offereras","Offereras ej, belastningspris medförs"))),""))</f>
        <v>Tillhörande Position ej offererad</v>
      </c>
      <c r="M185" s="69"/>
      <c r="O185" s="68"/>
      <c r="P185" s="132" t="s">
        <v>53</v>
      </c>
      <c r="Q185" s="88" t="s">
        <v>467</v>
      </c>
      <c r="R185" s="89" t="s">
        <v>183</v>
      </c>
      <c r="S185" s="80"/>
      <c r="T185" s="81"/>
      <c r="U185" s="82"/>
      <c r="W185" s="83" t="str">
        <f t="shared" ref="W185:W197" ca="1" si="20">IF(LEFT(Q185,1)="P",IF(COUNTA(S185:U185)=0,"Position ej offererad",IF(COUNTA(T185:U185)=2,"Komplett","Påbörjad")),
IF(Q185&lt;&gt;"",
  IF(OFFSET(U185,IFERROR(SUBSTITUTE(RIGHT(Q185,2),".",""),0)*-1-1,0)="","Tillhörande Position ej offererad",
   IF(U185=1,"Ingår",
       IF(AND(U185&gt;0, T185&lt;&gt;""),"Offereras","Offereras ej, belastningspris medförs"))),""))</f>
        <v>Tillhörande Position ej offererad</v>
      </c>
      <c r="X185" s="69"/>
    </row>
    <row r="186" spans="3:24" ht="15.65" customHeight="1" x14ac:dyDescent="0.35">
      <c r="D186" s="68"/>
      <c r="E186" s="132"/>
      <c r="F186" s="88" t="s">
        <v>533</v>
      </c>
      <c r="G186" s="89" t="s">
        <v>185</v>
      </c>
      <c r="H186" s="80"/>
      <c r="I186" s="81"/>
      <c r="J186" s="82"/>
      <c r="L186" s="83" t="str">
        <f t="shared" ca="1" si="19"/>
        <v>Tillhörande Position ej offererad</v>
      </c>
      <c r="M186" s="69"/>
      <c r="O186" s="68"/>
      <c r="P186" s="132"/>
      <c r="Q186" s="88" t="s">
        <v>468</v>
      </c>
      <c r="R186" s="89" t="s">
        <v>185</v>
      </c>
      <c r="S186" s="80"/>
      <c r="T186" s="81"/>
      <c r="U186" s="82"/>
      <c r="W186" s="83" t="str">
        <f t="shared" ca="1" si="20"/>
        <v>Tillhörande Position ej offererad</v>
      </c>
      <c r="X186" s="69"/>
    </row>
    <row r="187" spans="3:24" ht="15.65" customHeight="1" x14ac:dyDescent="0.35">
      <c r="D187" s="68"/>
      <c r="E187" s="132"/>
      <c r="F187" s="88" t="s">
        <v>534</v>
      </c>
      <c r="G187" s="89" t="s">
        <v>66</v>
      </c>
      <c r="H187" s="80"/>
      <c r="I187" s="81"/>
      <c r="J187" s="82"/>
      <c r="L187" s="83" t="str">
        <f t="shared" ca="1" si="19"/>
        <v>Tillhörande Position ej offererad</v>
      </c>
      <c r="M187" s="69"/>
      <c r="O187" s="68"/>
      <c r="P187" s="132"/>
      <c r="Q187" s="88" t="s">
        <v>469</v>
      </c>
      <c r="R187" s="89" t="s">
        <v>66</v>
      </c>
      <c r="S187" s="80"/>
      <c r="T187" s="81"/>
      <c r="U187" s="82"/>
      <c r="W187" s="83" t="str">
        <f t="shared" ca="1" si="20"/>
        <v>Tillhörande Position ej offererad</v>
      </c>
      <c r="X187" s="69"/>
    </row>
    <row r="188" spans="3:24" ht="15.65" customHeight="1" x14ac:dyDescent="0.35">
      <c r="D188" s="68"/>
      <c r="E188" s="132"/>
      <c r="F188" s="88" t="s">
        <v>535</v>
      </c>
      <c r="G188" s="89" t="s">
        <v>318</v>
      </c>
      <c r="H188" s="80"/>
      <c r="I188" s="81"/>
      <c r="J188" s="82"/>
      <c r="L188" s="83" t="str">
        <f t="shared" ca="1" si="19"/>
        <v>Tillhörande Position ej offererad</v>
      </c>
      <c r="M188" s="69"/>
      <c r="O188" s="68"/>
      <c r="P188" s="132"/>
      <c r="Q188" s="88" t="s">
        <v>470</v>
      </c>
      <c r="R188" s="89" t="s">
        <v>318</v>
      </c>
      <c r="S188" s="80"/>
      <c r="T188" s="81"/>
      <c r="U188" s="82"/>
      <c r="W188" s="83" t="str">
        <f t="shared" ca="1" si="20"/>
        <v>Tillhörande Position ej offererad</v>
      </c>
      <c r="X188" s="69"/>
    </row>
    <row r="189" spans="3:24" ht="15.65" customHeight="1" x14ac:dyDescent="0.35">
      <c r="D189" s="68"/>
      <c r="E189" s="132"/>
      <c r="F189" s="88" t="s">
        <v>536</v>
      </c>
      <c r="G189" s="89" t="s">
        <v>213</v>
      </c>
      <c r="H189" s="80"/>
      <c r="I189" s="81"/>
      <c r="J189" s="82"/>
      <c r="L189" s="83" t="str">
        <f t="shared" ca="1" si="19"/>
        <v>Tillhörande Position ej offererad</v>
      </c>
      <c r="M189" s="69"/>
      <c r="O189" s="68"/>
      <c r="P189" s="132"/>
      <c r="Q189" s="88" t="s">
        <v>471</v>
      </c>
      <c r="R189" s="89" t="s">
        <v>213</v>
      </c>
      <c r="S189" s="80"/>
      <c r="T189" s="81"/>
      <c r="U189" s="82"/>
      <c r="W189" s="83" t="str">
        <f t="shared" ca="1" si="20"/>
        <v>Tillhörande Position ej offererad</v>
      </c>
      <c r="X189" s="69"/>
    </row>
    <row r="190" spans="3:24" ht="15.65" customHeight="1" x14ac:dyDescent="0.35">
      <c r="D190" s="68"/>
      <c r="E190" s="132"/>
      <c r="F190" s="88" t="s">
        <v>537</v>
      </c>
      <c r="G190" s="89" t="s">
        <v>74</v>
      </c>
      <c r="H190" s="80"/>
      <c r="I190" s="81"/>
      <c r="J190" s="82"/>
      <c r="L190" s="83" t="str">
        <f t="shared" ca="1" si="19"/>
        <v>Tillhörande Position ej offererad</v>
      </c>
      <c r="M190" s="69"/>
      <c r="O190" s="68"/>
      <c r="P190" s="132"/>
      <c r="Q190" s="88" t="s">
        <v>472</v>
      </c>
      <c r="R190" s="89" t="s">
        <v>74</v>
      </c>
      <c r="S190" s="80"/>
      <c r="T190" s="81"/>
      <c r="U190" s="82"/>
      <c r="W190" s="83" t="str">
        <f t="shared" ca="1" si="20"/>
        <v>Tillhörande Position ej offererad</v>
      </c>
      <c r="X190" s="69"/>
    </row>
    <row r="191" spans="3:24" ht="15.65" customHeight="1" x14ac:dyDescent="0.35">
      <c r="D191" s="68"/>
      <c r="E191" s="132" t="s">
        <v>75</v>
      </c>
      <c r="F191" s="88" t="s">
        <v>538</v>
      </c>
      <c r="G191" s="89" t="s">
        <v>193</v>
      </c>
      <c r="H191" s="80"/>
      <c r="I191" s="81"/>
      <c r="J191" s="82"/>
      <c r="L191" s="83" t="str">
        <f t="shared" ca="1" si="19"/>
        <v>Tillhörande Position ej offererad</v>
      </c>
      <c r="M191" s="69"/>
      <c r="O191" s="68"/>
      <c r="P191" s="132" t="s">
        <v>75</v>
      </c>
      <c r="Q191" s="88" t="s">
        <v>473</v>
      </c>
      <c r="R191" s="89" t="s">
        <v>193</v>
      </c>
      <c r="S191" s="80"/>
      <c r="T191" s="81"/>
      <c r="U191" s="82"/>
      <c r="W191" s="83" t="str">
        <f t="shared" ca="1" si="20"/>
        <v>Tillhörande Position ej offererad</v>
      </c>
      <c r="X191" s="69"/>
    </row>
    <row r="192" spans="3:24" ht="15" customHeight="1" x14ac:dyDescent="0.35">
      <c r="D192" s="68"/>
      <c r="E192" s="132"/>
      <c r="F192" s="88" t="s">
        <v>539</v>
      </c>
      <c r="G192" s="89" t="s">
        <v>195</v>
      </c>
      <c r="H192" s="80"/>
      <c r="I192" s="81"/>
      <c r="J192" s="82"/>
      <c r="L192" s="83" t="str">
        <f t="shared" ca="1" si="19"/>
        <v>Tillhörande Position ej offererad</v>
      </c>
      <c r="M192" s="69"/>
      <c r="O192" s="68"/>
      <c r="P192" s="132"/>
      <c r="Q192" s="88" t="s">
        <v>474</v>
      </c>
      <c r="R192" s="89" t="s">
        <v>195</v>
      </c>
      <c r="S192" s="80"/>
      <c r="T192" s="81"/>
      <c r="U192" s="82"/>
      <c r="W192" s="83" t="str">
        <f t="shared" ca="1" si="20"/>
        <v>Tillhörande Position ej offererad</v>
      </c>
      <c r="X192" s="69"/>
    </row>
    <row r="193" spans="4:24" ht="15" customHeight="1" x14ac:dyDescent="0.35">
      <c r="D193" s="68"/>
      <c r="E193" s="132"/>
      <c r="F193" s="88" t="s">
        <v>540</v>
      </c>
      <c r="G193" s="89" t="s">
        <v>197</v>
      </c>
      <c r="H193" s="80"/>
      <c r="I193" s="81"/>
      <c r="J193" s="82"/>
      <c r="L193" s="83" t="str">
        <f t="shared" ca="1" si="19"/>
        <v>Tillhörande Position ej offererad</v>
      </c>
      <c r="M193" s="69"/>
      <c r="O193" s="68"/>
      <c r="P193" s="132"/>
      <c r="Q193" s="88" t="s">
        <v>475</v>
      </c>
      <c r="R193" s="89" t="s">
        <v>197</v>
      </c>
      <c r="S193" s="80"/>
      <c r="T193" s="81"/>
      <c r="U193" s="82"/>
      <c r="W193" s="83" t="str">
        <f t="shared" ca="1" si="20"/>
        <v>Tillhörande Position ej offererad</v>
      </c>
      <c r="X193" s="69"/>
    </row>
    <row r="194" spans="4:24" ht="15" customHeight="1" x14ac:dyDescent="0.35">
      <c r="D194" s="68"/>
      <c r="E194" s="132"/>
      <c r="F194" s="88" t="s">
        <v>541</v>
      </c>
      <c r="G194" s="89" t="s">
        <v>85</v>
      </c>
      <c r="H194" s="80"/>
      <c r="I194" s="81"/>
      <c r="J194" s="82"/>
      <c r="L194" s="83" t="str">
        <f t="shared" ca="1" si="19"/>
        <v>Tillhörande Position ej offererad</v>
      </c>
      <c r="M194" s="69"/>
      <c r="O194" s="68"/>
      <c r="P194" s="132"/>
      <c r="Q194" s="88" t="s">
        <v>476</v>
      </c>
      <c r="R194" s="89" t="s">
        <v>85</v>
      </c>
      <c r="S194" s="80"/>
      <c r="T194" s="81"/>
      <c r="U194" s="82"/>
      <c r="W194" s="83" t="str">
        <f t="shared" ca="1" si="20"/>
        <v>Tillhörande Position ej offererad</v>
      </c>
      <c r="X194" s="69"/>
    </row>
    <row r="195" spans="4:24" ht="15" customHeight="1" x14ac:dyDescent="0.35">
      <c r="D195" s="68"/>
      <c r="E195" s="132"/>
      <c r="F195" s="88" t="s">
        <v>542</v>
      </c>
      <c r="G195" s="89" t="s">
        <v>83</v>
      </c>
      <c r="H195" s="80"/>
      <c r="I195" s="81"/>
      <c r="J195" s="82"/>
      <c r="L195" s="83" t="str">
        <f t="shared" ca="1" si="19"/>
        <v>Tillhörande Position ej offererad</v>
      </c>
      <c r="M195" s="69"/>
      <c r="O195" s="68"/>
      <c r="P195" s="132"/>
      <c r="Q195" s="88" t="s">
        <v>477</v>
      </c>
      <c r="R195" s="89" t="s">
        <v>83</v>
      </c>
      <c r="S195" s="80"/>
      <c r="T195" s="81"/>
      <c r="U195" s="82"/>
      <c r="W195" s="83" t="str">
        <f t="shared" ca="1" si="20"/>
        <v>Tillhörande Position ej offererad</v>
      </c>
      <c r="X195" s="69"/>
    </row>
    <row r="196" spans="4:24" ht="15" customHeight="1" x14ac:dyDescent="0.35">
      <c r="D196" s="68"/>
      <c r="E196" s="132"/>
      <c r="F196" s="88" t="s">
        <v>543</v>
      </c>
      <c r="G196" s="89" t="s">
        <v>201</v>
      </c>
      <c r="H196" s="80"/>
      <c r="I196" s="81"/>
      <c r="J196" s="82"/>
      <c r="L196" s="83" t="str">
        <f t="shared" ca="1" si="19"/>
        <v>Tillhörande Position ej offererad</v>
      </c>
      <c r="M196" s="69"/>
      <c r="O196" s="68"/>
      <c r="P196" s="132"/>
      <c r="Q196" s="88" t="s">
        <v>478</v>
      </c>
      <c r="R196" s="89" t="s">
        <v>201</v>
      </c>
      <c r="S196" s="80"/>
      <c r="T196" s="81"/>
      <c r="U196" s="82"/>
      <c r="W196" s="83" t="str">
        <f t="shared" ca="1" si="20"/>
        <v>Tillhörande Position ej offererad</v>
      </c>
      <c r="X196" s="69"/>
    </row>
    <row r="197" spans="4:24" ht="15" customHeight="1" x14ac:dyDescent="0.35">
      <c r="D197" s="68"/>
      <c r="E197" s="132"/>
      <c r="F197" s="88" t="s">
        <v>544</v>
      </c>
      <c r="G197" s="89" t="s">
        <v>203</v>
      </c>
      <c r="H197" s="80"/>
      <c r="I197" s="81"/>
      <c r="J197" s="82"/>
      <c r="L197" s="83" t="str">
        <f t="shared" ca="1" si="19"/>
        <v>Tillhörande Position ej offererad</v>
      </c>
      <c r="M197" s="69"/>
      <c r="O197" s="68"/>
      <c r="P197" s="132"/>
      <c r="Q197" s="88" t="s">
        <v>479</v>
      </c>
      <c r="R197" s="89" t="s">
        <v>203</v>
      </c>
      <c r="S197" s="80"/>
      <c r="T197" s="81"/>
      <c r="U197" s="82"/>
      <c r="W197" s="83" t="str">
        <f t="shared" ca="1" si="20"/>
        <v>Tillhörande Position ej offererad</v>
      </c>
      <c r="X197" s="69"/>
    </row>
    <row r="198" spans="4:24" ht="15" customHeight="1" x14ac:dyDescent="0.35">
      <c r="D198" s="68"/>
      <c r="E198" s="90"/>
      <c r="G198" s="30"/>
      <c r="H198" s="39"/>
      <c r="I198" s="40"/>
      <c r="J198" s="91">
        <f>SUMIFS(J183:J197,J183:J197,"&gt;"&amp;1)</f>
        <v>0</v>
      </c>
      <c r="M198" s="69"/>
      <c r="O198" s="68"/>
      <c r="P198" s="90"/>
      <c r="Q198" s="28"/>
      <c r="R198" s="30"/>
      <c r="S198" s="39"/>
      <c r="T198" s="40"/>
      <c r="U198" s="91">
        <f>SUMIFS(U183:U197,U183:U197,"&gt;"&amp;1)</f>
        <v>0</v>
      </c>
      <c r="X198" s="69"/>
    </row>
    <row r="199" spans="4:24" ht="15" customHeight="1" x14ac:dyDescent="0.35">
      <c r="D199" s="68"/>
      <c r="E199" s="38"/>
      <c r="G199" s="30"/>
      <c r="H199" s="39"/>
      <c r="I199" s="40"/>
      <c r="J199" s="41"/>
      <c r="M199" s="69"/>
      <c r="O199" s="68"/>
      <c r="P199" s="38"/>
      <c r="Q199" s="28"/>
      <c r="R199" s="30"/>
      <c r="S199" s="39"/>
      <c r="T199" s="40"/>
      <c r="U199" s="41"/>
      <c r="X199" s="69"/>
    </row>
    <row r="200" spans="4:24" ht="22.5" customHeight="1" x14ac:dyDescent="0.35">
      <c r="D200" s="71"/>
      <c r="E200" s="72" t="s">
        <v>44</v>
      </c>
      <c r="F200" s="72" t="s">
        <v>178</v>
      </c>
      <c r="G200" s="72" t="s">
        <v>45</v>
      </c>
      <c r="H200" s="73" t="s">
        <v>46</v>
      </c>
      <c r="I200" s="73" t="s">
        <v>47</v>
      </c>
      <c r="J200" s="73" t="s">
        <v>48</v>
      </c>
      <c r="K200" s="70"/>
      <c r="L200" s="73" t="s">
        <v>179</v>
      </c>
      <c r="M200" s="74"/>
      <c r="O200" s="71"/>
      <c r="P200" s="72" t="s">
        <v>44</v>
      </c>
      <c r="Q200" s="72" t="s">
        <v>178</v>
      </c>
      <c r="R200" s="72" t="s">
        <v>45</v>
      </c>
      <c r="S200" s="73" t="s">
        <v>46</v>
      </c>
      <c r="T200" s="73" t="s">
        <v>47</v>
      </c>
      <c r="U200" s="73" t="s">
        <v>48</v>
      </c>
      <c r="V200" s="70"/>
      <c r="W200" s="73" t="s">
        <v>179</v>
      </c>
      <c r="X200" s="74"/>
    </row>
    <row r="201" spans="4:24" ht="148.5" customHeight="1" x14ac:dyDescent="0.35">
      <c r="D201" s="76"/>
      <c r="E201" s="77" t="s">
        <v>315</v>
      </c>
      <c r="F201" s="78" t="s">
        <v>342</v>
      </c>
      <c r="G201" s="79" t="s">
        <v>328</v>
      </c>
      <c r="H201" s="80"/>
      <c r="I201" s="81"/>
      <c r="J201" s="82"/>
      <c r="K201" s="75"/>
      <c r="L201" s="83" t="str">
        <f ca="1">IF(LEFT(F201,1)="P",IF(COUNTA(H201:J201)=0,"Position ej offererad",IF(COUNTA(I201:J201)=2,"Komplett","Påbörjad")),
IF(F201&lt;&gt;"",
  IF(OFFSET(J201,IFERROR(RIGHT(F201,1),0)*-1-1,0)="","Tillhörande Position ej offererad",
   IF(J201=1,"Ingår",
       IF(AND(J201&gt;0, I201&lt;&gt;""),"Offereras","Offereras ej, belastningspris medförs"))),""))</f>
        <v>Position ej offererad</v>
      </c>
      <c r="M201" s="84"/>
      <c r="O201" s="76"/>
      <c r="P201" s="77" t="s">
        <v>315</v>
      </c>
      <c r="Q201" s="78" t="s">
        <v>343</v>
      </c>
      <c r="R201" s="79" t="s">
        <v>328</v>
      </c>
      <c r="S201" s="80"/>
      <c r="T201" s="81"/>
      <c r="U201" s="82"/>
      <c r="V201" s="75"/>
      <c r="W201" s="83" t="str">
        <f ca="1">IF(LEFT(Q201,1)="P",IF(COUNTA(S201:U201)=0,"Position ej offererad",IF(COUNTA(T201:U201)=2,"Komplett","Påbörjad")),
IF(Q201&lt;&gt;"",
  IF(OFFSET(U201,IFERROR(RIGHT(Q201,1),0)*-1-1,0)="","Tillhörande Position ej offererad",
   IF(U201=1,"Ingår",
       IF(AND(U201&gt;0, T201&lt;&gt;""),"Offereras","Offereras ej, belastningspris medförs"))),""))</f>
        <v>Position ej offererad</v>
      </c>
      <c r="X201" s="84"/>
    </row>
    <row r="202" spans="4:24" ht="8.25" customHeight="1" x14ac:dyDescent="0.35">
      <c r="D202" s="68"/>
      <c r="F202" s="29"/>
      <c r="H202" s="86"/>
      <c r="I202" s="86"/>
      <c r="J202" s="86"/>
      <c r="L202" s="87"/>
      <c r="M202" s="69"/>
      <c r="O202" s="68"/>
      <c r="S202" s="86"/>
      <c r="T202" s="86"/>
      <c r="U202" s="86"/>
      <c r="W202" s="87"/>
      <c r="X202" s="69"/>
    </row>
    <row r="203" spans="4:24" ht="15.65" customHeight="1" x14ac:dyDescent="0.35">
      <c r="D203" s="68"/>
      <c r="E203" s="132" t="s">
        <v>53</v>
      </c>
      <c r="F203" s="88" t="s">
        <v>519</v>
      </c>
      <c r="G203" s="89" t="s">
        <v>183</v>
      </c>
      <c r="H203" s="80"/>
      <c r="I203" s="81"/>
      <c r="J203" s="82"/>
      <c r="L203" s="83" t="str">
        <f t="shared" ref="L203:L215" ca="1" si="21">IF(LEFT(F203,1)="P",IF(COUNTA(H203:J203)=0,"Position ej offererad",IF(COUNTA(I203:J203)=2,"Komplett","Påbörjad")),
IF(F203&lt;&gt;"",
  IF(OFFSET(J203,IFERROR(SUBSTITUTE(RIGHT(F203,2),".",""),0)*-1-1,0)="","Tillhörande Position ej offererad",
   IF(J203=1,"Ingår",
       IF(AND(J203&gt;0, I203&lt;&gt;""),"Offereras","Offereras ej, belastningspris medförs"))),""))</f>
        <v>Tillhörande Position ej offererad</v>
      </c>
      <c r="M203" s="69"/>
      <c r="O203" s="68"/>
      <c r="P203" s="132" t="s">
        <v>53</v>
      </c>
      <c r="Q203" s="88" t="s">
        <v>480</v>
      </c>
      <c r="R203" s="89" t="s">
        <v>183</v>
      </c>
      <c r="S203" s="80"/>
      <c r="T203" s="81"/>
      <c r="U203" s="82"/>
      <c r="W203" s="83" t="str">
        <f t="shared" ref="W203:W215" ca="1" si="22">IF(LEFT(Q203,1)="P",IF(COUNTA(S203:U203)=0,"Position ej offererad",IF(COUNTA(T203:U203)=2,"Komplett","Påbörjad")),
IF(Q203&lt;&gt;"",
  IF(OFFSET(U203,IFERROR(SUBSTITUTE(RIGHT(Q203,2),".",""),0)*-1-1,0)="","Tillhörande Position ej offererad",
   IF(U203=1,"Ingår",
       IF(AND(U203&gt;0, T203&lt;&gt;""),"Offereras","Offereras ej, belastningspris medförs"))),""))</f>
        <v>Tillhörande Position ej offererad</v>
      </c>
      <c r="X203" s="69"/>
    </row>
    <row r="204" spans="4:24" ht="15.65" customHeight="1" x14ac:dyDescent="0.35">
      <c r="D204" s="68"/>
      <c r="E204" s="132"/>
      <c r="F204" s="88" t="s">
        <v>520</v>
      </c>
      <c r="G204" s="89" t="s">
        <v>185</v>
      </c>
      <c r="H204" s="80"/>
      <c r="I204" s="81"/>
      <c r="J204" s="82"/>
      <c r="L204" s="83" t="str">
        <f t="shared" ca="1" si="21"/>
        <v>Tillhörande Position ej offererad</v>
      </c>
      <c r="M204" s="69"/>
      <c r="O204" s="68"/>
      <c r="P204" s="132"/>
      <c r="Q204" s="88" t="s">
        <v>481</v>
      </c>
      <c r="R204" s="89" t="s">
        <v>185</v>
      </c>
      <c r="S204" s="80"/>
      <c r="T204" s="81"/>
      <c r="U204" s="82"/>
      <c r="W204" s="83" t="str">
        <f t="shared" ca="1" si="22"/>
        <v>Tillhörande Position ej offererad</v>
      </c>
      <c r="X204" s="69"/>
    </row>
    <row r="205" spans="4:24" ht="15.65" customHeight="1" x14ac:dyDescent="0.35">
      <c r="D205" s="68"/>
      <c r="E205" s="132"/>
      <c r="F205" s="88" t="s">
        <v>521</v>
      </c>
      <c r="G205" s="89" t="s">
        <v>66</v>
      </c>
      <c r="H205" s="80"/>
      <c r="I205" s="81"/>
      <c r="J205" s="82"/>
      <c r="L205" s="83" t="str">
        <f t="shared" ca="1" si="21"/>
        <v>Tillhörande Position ej offererad</v>
      </c>
      <c r="M205" s="69"/>
      <c r="O205" s="68"/>
      <c r="P205" s="132"/>
      <c r="Q205" s="88" t="s">
        <v>482</v>
      </c>
      <c r="R205" s="89" t="s">
        <v>66</v>
      </c>
      <c r="S205" s="80"/>
      <c r="T205" s="81"/>
      <c r="U205" s="82"/>
      <c r="W205" s="83" t="str">
        <f t="shared" ca="1" si="22"/>
        <v>Tillhörande Position ej offererad</v>
      </c>
      <c r="X205" s="69"/>
    </row>
    <row r="206" spans="4:24" ht="15.65" customHeight="1" x14ac:dyDescent="0.35">
      <c r="D206" s="68"/>
      <c r="E206" s="132"/>
      <c r="F206" s="88" t="s">
        <v>522</v>
      </c>
      <c r="G206" s="89" t="s">
        <v>318</v>
      </c>
      <c r="H206" s="80"/>
      <c r="I206" s="81"/>
      <c r="J206" s="82"/>
      <c r="L206" s="83" t="str">
        <f t="shared" ca="1" si="21"/>
        <v>Tillhörande Position ej offererad</v>
      </c>
      <c r="M206" s="69"/>
      <c r="O206" s="68"/>
      <c r="P206" s="132"/>
      <c r="Q206" s="88" t="s">
        <v>483</v>
      </c>
      <c r="R206" s="89" t="s">
        <v>318</v>
      </c>
      <c r="S206" s="80"/>
      <c r="T206" s="81"/>
      <c r="U206" s="82"/>
      <c r="W206" s="83" t="str">
        <f t="shared" ca="1" si="22"/>
        <v>Tillhörande Position ej offererad</v>
      </c>
      <c r="X206" s="69"/>
    </row>
    <row r="207" spans="4:24" ht="15.65" customHeight="1" x14ac:dyDescent="0.35">
      <c r="D207" s="68"/>
      <c r="E207" s="132"/>
      <c r="F207" s="88" t="s">
        <v>523</v>
      </c>
      <c r="G207" s="89" t="s">
        <v>213</v>
      </c>
      <c r="H207" s="80"/>
      <c r="I207" s="81"/>
      <c r="J207" s="82"/>
      <c r="L207" s="83" t="str">
        <f t="shared" ca="1" si="21"/>
        <v>Tillhörande Position ej offererad</v>
      </c>
      <c r="M207" s="69"/>
      <c r="O207" s="68"/>
      <c r="P207" s="132"/>
      <c r="Q207" s="88" t="s">
        <v>484</v>
      </c>
      <c r="R207" s="89" t="s">
        <v>213</v>
      </c>
      <c r="S207" s="80"/>
      <c r="T207" s="81"/>
      <c r="U207" s="82"/>
      <c r="W207" s="83" t="str">
        <f t="shared" ca="1" si="22"/>
        <v>Tillhörande Position ej offererad</v>
      </c>
      <c r="X207" s="69"/>
    </row>
    <row r="208" spans="4:24" ht="15.65" customHeight="1" x14ac:dyDescent="0.35">
      <c r="D208" s="68"/>
      <c r="E208" s="132"/>
      <c r="F208" s="88" t="s">
        <v>524</v>
      </c>
      <c r="G208" s="89" t="s">
        <v>74</v>
      </c>
      <c r="H208" s="80"/>
      <c r="I208" s="81"/>
      <c r="J208" s="82"/>
      <c r="L208" s="83" t="str">
        <f t="shared" ca="1" si="21"/>
        <v>Tillhörande Position ej offererad</v>
      </c>
      <c r="M208" s="69"/>
      <c r="O208" s="68"/>
      <c r="P208" s="132"/>
      <c r="Q208" s="88" t="s">
        <v>485</v>
      </c>
      <c r="R208" s="89" t="s">
        <v>74</v>
      </c>
      <c r="S208" s="80"/>
      <c r="T208" s="81"/>
      <c r="U208" s="82"/>
      <c r="W208" s="83" t="str">
        <f t="shared" ca="1" si="22"/>
        <v>Tillhörande Position ej offererad</v>
      </c>
      <c r="X208" s="69"/>
    </row>
    <row r="209" spans="4:24" ht="15.65" customHeight="1" x14ac:dyDescent="0.35">
      <c r="D209" s="68"/>
      <c r="E209" s="132" t="s">
        <v>75</v>
      </c>
      <c r="F209" s="88" t="s">
        <v>525</v>
      </c>
      <c r="G209" s="89" t="s">
        <v>193</v>
      </c>
      <c r="H209" s="80"/>
      <c r="I209" s="81"/>
      <c r="J209" s="82"/>
      <c r="L209" s="83" t="str">
        <f t="shared" ca="1" si="21"/>
        <v>Tillhörande Position ej offererad</v>
      </c>
      <c r="M209" s="69"/>
      <c r="O209" s="68"/>
      <c r="P209" s="132" t="s">
        <v>75</v>
      </c>
      <c r="Q209" s="88" t="s">
        <v>486</v>
      </c>
      <c r="R209" s="89" t="s">
        <v>193</v>
      </c>
      <c r="S209" s="80"/>
      <c r="T209" s="81"/>
      <c r="U209" s="82"/>
      <c r="W209" s="83" t="str">
        <f t="shared" ca="1" si="22"/>
        <v>Tillhörande Position ej offererad</v>
      </c>
      <c r="X209" s="69"/>
    </row>
    <row r="210" spans="4:24" ht="15" customHeight="1" x14ac:dyDescent="0.35">
      <c r="D210" s="68"/>
      <c r="E210" s="132"/>
      <c r="F210" s="88" t="s">
        <v>526</v>
      </c>
      <c r="G210" s="89" t="s">
        <v>195</v>
      </c>
      <c r="H210" s="80"/>
      <c r="I210" s="81"/>
      <c r="J210" s="82"/>
      <c r="L210" s="83" t="str">
        <f t="shared" ca="1" si="21"/>
        <v>Tillhörande Position ej offererad</v>
      </c>
      <c r="M210" s="69"/>
      <c r="O210" s="68"/>
      <c r="P210" s="132"/>
      <c r="Q210" s="88" t="s">
        <v>487</v>
      </c>
      <c r="R210" s="89" t="s">
        <v>195</v>
      </c>
      <c r="S210" s="80"/>
      <c r="T210" s="81"/>
      <c r="U210" s="82"/>
      <c r="W210" s="83" t="str">
        <f t="shared" ca="1" si="22"/>
        <v>Tillhörande Position ej offererad</v>
      </c>
      <c r="X210" s="69"/>
    </row>
    <row r="211" spans="4:24" ht="15" customHeight="1" x14ac:dyDescent="0.35">
      <c r="D211" s="68"/>
      <c r="E211" s="132"/>
      <c r="F211" s="88" t="s">
        <v>527</v>
      </c>
      <c r="G211" s="89" t="s">
        <v>197</v>
      </c>
      <c r="H211" s="80"/>
      <c r="I211" s="81"/>
      <c r="J211" s="82"/>
      <c r="L211" s="83" t="str">
        <f t="shared" ca="1" si="21"/>
        <v>Tillhörande Position ej offererad</v>
      </c>
      <c r="M211" s="69"/>
      <c r="O211" s="68"/>
      <c r="P211" s="132"/>
      <c r="Q211" s="88" t="s">
        <v>488</v>
      </c>
      <c r="R211" s="89" t="s">
        <v>197</v>
      </c>
      <c r="S211" s="80"/>
      <c r="T211" s="81"/>
      <c r="U211" s="82"/>
      <c r="W211" s="83" t="str">
        <f t="shared" ca="1" si="22"/>
        <v>Tillhörande Position ej offererad</v>
      </c>
      <c r="X211" s="69"/>
    </row>
    <row r="212" spans="4:24" ht="15" customHeight="1" x14ac:dyDescent="0.35">
      <c r="D212" s="68"/>
      <c r="E212" s="132"/>
      <c r="F212" s="88" t="s">
        <v>528</v>
      </c>
      <c r="G212" s="89" t="s">
        <v>85</v>
      </c>
      <c r="H212" s="80"/>
      <c r="I212" s="81"/>
      <c r="J212" s="82"/>
      <c r="L212" s="83" t="str">
        <f t="shared" ca="1" si="21"/>
        <v>Tillhörande Position ej offererad</v>
      </c>
      <c r="M212" s="69"/>
      <c r="O212" s="68"/>
      <c r="P212" s="132"/>
      <c r="Q212" s="88" t="s">
        <v>489</v>
      </c>
      <c r="R212" s="89" t="s">
        <v>85</v>
      </c>
      <c r="S212" s="80"/>
      <c r="T212" s="81"/>
      <c r="U212" s="82"/>
      <c r="W212" s="83" t="str">
        <f t="shared" ca="1" si="22"/>
        <v>Tillhörande Position ej offererad</v>
      </c>
      <c r="X212" s="69"/>
    </row>
    <row r="213" spans="4:24" ht="15" customHeight="1" x14ac:dyDescent="0.35">
      <c r="D213" s="68"/>
      <c r="E213" s="132"/>
      <c r="F213" s="88" t="s">
        <v>529</v>
      </c>
      <c r="G213" s="89" t="s">
        <v>83</v>
      </c>
      <c r="H213" s="80"/>
      <c r="I213" s="81"/>
      <c r="J213" s="82"/>
      <c r="L213" s="83" t="str">
        <f t="shared" ca="1" si="21"/>
        <v>Tillhörande Position ej offererad</v>
      </c>
      <c r="M213" s="69"/>
      <c r="O213" s="68"/>
      <c r="P213" s="132"/>
      <c r="Q213" s="88" t="s">
        <v>490</v>
      </c>
      <c r="R213" s="89" t="s">
        <v>83</v>
      </c>
      <c r="S213" s="80"/>
      <c r="T213" s="81"/>
      <c r="U213" s="82"/>
      <c r="W213" s="83" t="str">
        <f t="shared" ca="1" si="22"/>
        <v>Tillhörande Position ej offererad</v>
      </c>
      <c r="X213" s="69"/>
    </row>
    <row r="214" spans="4:24" ht="15" customHeight="1" x14ac:dyDescent="0.35">
      <c r="D214" s="68"/>
      <c r="E214" s="132"/>
      <c r="F214" s="88" t="s">
        <v>530</v>
      </c>
      <c r="G214" s="89" t="s">
        <v>201</v>
      </c>
      <c r="H214" s="80"/>
      <c r="I214" s="81"/>
      <c r="J214" s="82"/>
      <c r="L214" s="83" t="str">
        <f t="shared" ca="1" si="21"/>
        <v>Tillhörande Position ej offererad</v>
      </c>
      <c r="M214" s="69"/>
      <c r="O214" s="68"/>
      <c r="P214" s="132"/>
      <c r="Q214" s="88" t="s">
        <v>491</v>
      </c>
      <c r="R214" s="89" t="s">
        <v>201</v>
      </c>
      <c r="S214" s="80"/>
      <c r="T214" s="81"/>
      <c r="U214" s="82"/>
      <c r="W214" s="83" t="str">
        <f t="shared" ca="1" si="22"/>
        <v>Tillhörande Position ej offererad</v>
      </c>
      <c r="X214" s="69"/>
    </row>
    <row r="215" spans="4:24" ht="15" customHeight="1" x14ac:dyDescent="0.35">
      <c r="D215" s="68"/>
      <c r="E215" s="132"/>
      <c r="F215" s="88" t="s">
        <v>531</v>
      </c>
      <c r="G215" s="89" t="s">
        <v>203</v>
      </c>
      <c r="H215" s="80"/>
      <c r="I215" s="81"/>
      <c r="J215" s="82"/>
      <c r="L215" s="83" t="str">
        <f t="shared" ca="1" si="21"/>
        <v>Tillhörande Position ej offererad</v>
      </c>
      <c r="M215" s="69"/>
      <c r="O215" s="68"/>
      <c r="P215" s="132"/>
      <c r="Q215" s="88" t="s">
        <v>492</v>
      </c>
      <c r="R215" s="89" t="s">
        <v>203</v>
      </c>
      <c r="S215" s="80"/>
      <c r="T215" s="81"/>
      <c r="U215" s="82"/>
      <c r="W215" s="83" t="str">
        <f t="shared" ca="1" si="22"/>
        <v>Tillhörande Position ej offererad</v>
      </c>
      <c r="X215" s="69"/>
    </row>
    <row r="216" spans="4:24" ht="15" customHeight="1" x14ac:dyDescent="0.35">
      <c r="D216" s="68"/>
      <c r="E216" s="90"/>
      <c r="G216" s="30"/>
      <c r="H216" s="39"/>
      <c r="I216" s="40"/>
      <c r="J216" s="91">
        <f>SUMIFS(J201:J215,J201:J215,"&gt;"&amp;1)</f>
        <v>0</v>
      </c>
      <c r="M216" s="69"/>
      <c r="O216" s="68"/>
      <c r="P216" s="90"/>
      <c r="Q216" s="28"/>
      <c r="R216" s="30"/>
      <c r="S216" s="39"/>
      <c r="T216" s="40"/>
      <c r="U216" s="91">
        <f>SUMIFS(U201:U215,U201:U215,"&gt;"&amp;1)</f>
        <v>0</v>
      </c>
      <c r="X216" s="69"/>
    </row>
    <row r="217" spans="4:24" ht="15" customHeight="1" x14ac:dyDescent="0.35">
      <c r="D217" s="68"/>
      <c r="E217" s="38"/>
      <c r="G217" s="30"/>
      <c r="H217" s="39"/>
      <c r="I217" s="40"/>
      <c r="J217" s="41"/>
      <c r="M217" s="69"/>
      <c r="O217" s="68"/>
      <c r="P217" s="38"/>
      <c r="Q217" s="28"/>
      <c r="R217" s="30"/>
      <c r="S217" s="39"/>
      <c r="T217" s="40"/>
      <c r="U217" s="41"/>
      <c r="X217" s="69"/>
    </row>
    <row r="218" spans="4:24" ht="22.5" customHeight="1" x14ac:dyDescent="0.35">
      <c r="D218" s="71"/>
      <c r="E218" s="72" t="s">
        <v>44</v>
      </c>
      <c r="F218" s="72" t="s">
        <v>178</v>
      </c>
      <c r="G218" s="72" t="s">
        <v>45</v>
      </c>
      <c r="H218" s="73" t="s">
        <v>46</v>
      </c>
      <c r="I218" s="73" t="s">
        <v>47</v>
      </c>
      <c r="J218" s="73" t="s">
        <v>48</v>
      </c>
      <c r="K218" s="70"/>
      <c r="L218" s="73" t="s">
        <v>179</v>
      </c>
      <c r="M218" s="74"/>
      <c r="O218" s="71"/>
      <c r="P218" s="72" t="s">
        <v>44</v>
      </c>
      <c r="Q218" s="72" t="s">
        <v>178</v>
      </c>
      <c r="R218" s="72" t="s">
        <v>45</v>
      </c>
      <c r="S218" s="73" t="s">
        <v>46</v>
      </c>
      <c r="T218" s="73" t="s">
        <v>47</v>
      </c>
      <c r="U218" s="73" t="s">
        <v>48</v>
      </c>
      <c r="V218" s="70"/>
      <c r="W218" s="73" t="s">
        <v>179</v>
      </c>
      <c r="X218" s="74"/>
    </row>
    <row r="219" spans="4:24" ht="147.75" customHeight="1" x14ac:dyDescent="0.35">
      <c r="D219" s="76"/>
      <c r="E219" s="77" t="s">
        <v>316</v>
      </c>
      <c r="F219" s="78" t="s">
        <v>344</v>
      </c>
      <c r="G219" s="79" t="s">
        <v>329</v>
      </c>
      <c r="H219" s="80"/>
      <c r="I219" s="81"/>
      <c r="J219" s="82"/>
      <c r="K219" s="75"/>
      <c r="L219" s="83" t="str">
        <f ca="1">IF(LEFT(F219,1)="P",IF(COUNTA(H219:J219)=0,"Position ej offererad",IF(COUNTA(I219:J219)=2,"Komplett","Påbörjad")),
IF(F219&lt;&gt;"",
  IF(OFFSET(J219,IFERROR(RIGHT(F219,1),0)*-1-1,0)="","Tillhörande Position ej offererad",
   IF(J219=1,"Ingår",
       IF(AND(J219&gt;0, I219&lt;&gt;""),"Offereras","Offereras ej, belastningspris medförs"))),""))</f>
        <v>Position ej offererad</v>
      </c>
      <c r="M219" s="84"/>
      <c r="O219" s="76"/>
      <c r="P219" s="77" t="s">
        <v>316</v>
      </c>
      <c r="Q219" s="78" t="s">
        <v>345</v>
      </c>
      <c r="R219" s="79" t="s">
        <v>329</v>
      </c>
      <c r="S219" s="80"/>
      <c r="T219" s="81"/>
      <c r="U219" s="82"/>
      <c r="V219" s="75"/>
      <c r="W219" s="83" t="str">
        <f ca="1">IF(LEFT(Q219,1)="P",IF(COUNTA(S219:U219)=0,"Position ej offererad",IF(COUNTA(T219:U219)=2,"Komplett","Påbörjad")),
IF(Q219&lt;&gt;"",
  IF(OFFSET(U219,IFERROR(RIGHT(Q219,1),0)*-1-1,0)="","Tillhörande Position ej offererad",
   IF(U219=1,"Ingår",
       IF(AND(U219&gt;0, T219&lt;&gt;""),"Offereras","Offereras ej, belastningspris medförs"))),""))</f>
        <v>Position ej offererad</v>
      </c>
      <c r="X219" s="84"/>
    </row>
    <row r="220" spans="4:24" ht="8.25" customHeight="1" x14ac:dyDescent="0.35">
      <c r="D220" s="68"/>
      <c r="F220" s="29"/>
      <c r="H220" s="86"/>
      <c r="I220" s="86"/>
      <c r="J220" s="86"/>
      <c r="L220" s="87"/>
      <c r="M220" s="69"/>
      <c r="O220" s="68"/>
      <c r="S220" s="86"/>
      <c r="T220" s="86"/>
      <c r="U220" s="86"/>
      <c r="W220" s="87"/>
      <c r="X220" s="69"/>
    </row>
    <row r="221" spans="4:24" ht="15.65" customHeight="1" x14ac:dyDescent="0.35">
      <c r="D221" s="68"/>
      <c r="E221" s="132" t="s">
        <v>53</v>
      </c>
      <c r="F221" s="88" t="s">
        <v>506</v>
      </c>
      <c r="G221" s="89" t="s">
        <v>183</v>
      </c>
      <c r="H221" s="80"/>
      <c r="I221" s="81"/>
      <c r="J221" s="82"/>
      <c r="L221" s="83" t="str">
        <f t="shared" ref="L221:L233" ca="1" si="23">IF(LEFT(F221,1)="P",IF(COUNTA(H221:J221)=0,"Position ej offererad",IF(COUNTA(I221:J221)=2,"Komplett","Påbörjad")),
IF(F221&lt;&gt;"",
  IF(OFFSET(J221,IFERROR(SUBSTITUTE(RIGHT(F221,2),".",""),0)*-1-1,0)="","Tillhörande Position ej offererad",
   IF(J221=1,"Ingår",
       IF(AND(J221&gt;0, I221&lt;&gt;""),"Offereras","Offereras ej, belastningspris medförs"))),""))</f>
        <v>Tillhörande Position ej offererad</v>
      </c>
      <c r="M221" s="69"/>
      <c r="O221" s="68"/>
      <c r="P221" s="132" t="s">
        <v>53</v>
      </c>
      <c r="Q221" s="88" t="s">
        <v>493</v>
      </c>
      <c r="R221" s="89" t="s">
        <v>183</v>
      </c>
      <c r="S221" s="80"/>
      <c r="T221" s="81"/>
      <c r="U221" s="82"/>
      <c r="W221" s="83" t="str">
        <f t="shared" ref="W221:W233" ca="1" si="24">IF(LEFT(Q221,1)="P",IF(COUNTA(S221:U221)=0,"Position ej offererad",IF(COUNTA(T221:U221)=2,"Komplett","Påbörjad")),
IF(Q221&lt;&gt;"",
  IF(OFFSET(U221,IFERROR(SUBSTITUTE(RIGHT(Q221,2),".",""),0)*-1-1,0)="","Tillhörande Position ej offererad",
   IF(U221=1,"Ingår",
       IF(AND(U221&gt;0, T221&lt;&gt;""),"Offereras","Offereras ej, belastningspris medförs"))),""))</f>
        <v>Tillhörande Position ej offererad</v>
      </c>
      <c r="X221" s="69"/>
    </row>
    <row r="222" spans="4:24" ht="15.65" customHeight="1" x14ac:dyDescent="0.35">
      <c r="D222" s="68"/>
      <c r="E222" s="132"/>
      <c r="F222" s="88" t="s">
        <v>507</v>
      </c>
      <c r="G222" s="89" t="s">
        <v>185</v>
      </c>
      <c r="H222" s="80"/>
      <c r="I222" s="81"/>
      <c r="J222" s="82"/>
      <c r="L222" s="83" t="str">
        <f t="shared" ca="1" si="23"/>
        <v>Tillhörande Position ej offererad</v>
      </c>
      <c r="M222" s="69"/>
      <c r="O222" s="68"/>
      <c r="P222" s="132"/>
      <c r="Q222" s="88" t="s">
        <v>494</v>
      </c>
      <c r="R222" s="89" t="s">
        <v>185</v>
      </c>
      <c r="S222" s="80"/>
      <c r="T222" s="81"/>
      <c r="U222" s="82"/>
      <c r="W222" s="83" t="str">
        <f t="shared" ca="1" si="24"/>
        <v>Tillhörande Position ej offererad</v>
      </c>
      <c r="X222" s="69"/>
    </row>
    <row r="223" spans="4:24" ht="15.65" customHeight="1" x14ac:dyDescent="0.35">
      <c r="D223" s="68"/>
      <c r="E223" s="132"/>
      <c r="F223" s="88" t="s">
        <v>508</v>
      </c>
      <c r="G223" s="89" t="s">
        <v>66</v>
      </c>
      <c r="H223" s="80"/>
      <c r="I223" s="81"/>
      <c r="J223" s="82"/>
      <c r="L223" s="83" t="str">
        <f t="shared" ca="1" si="23"/>
        <v>Tillhörande Position ej offererad</v>
      </c>
      <c r="M223" s="69"/>
      <c r="O223" s="68"/>
      <c r="P223" s="132"/>
      <c r="Q223" s="88" t="s">
        <v>495</v>
      </c>
      <c r="R223" s="89" t="s">
        <v>66</v>
      </c>
      <c r="S223" s="80"/>
      <c r="T223" s="81"/>
      <c r="U223" s="82"/>
      <c r="W223" s="83" t="str">
        <f t="shared" ca="1" si="24"/>
        <v>Tillhörande Position ej offererad</v>
      </c>
      <c r="X223" s="69"/>
    </row>
    <row r="224" spans="4:24" ht="15.65" customHeight="1" x14ac:dyDescent="0.35">
      <c r="D224" s="68"/>
      <c r="E224" s="132"/>
      <c r="F224" s="88" t="s">
        <v>509</v>
      </c>
      <c r="G224" s="89" t="s">
        <v>318</v>
      </c>
      <c r="H224" s="80"/>
      <c r="I224" s="81"/>
      <c r="J224" s="82"/>
      <c r="L224" s="83" t="str">
        <f t="shared" ca="1" si="23"/>
        <v>Tillhörande Position ej offererad</v>
      </c>
      <c r="M224" s="69"/>
      <c r="O224" s="68"/>
      <c r="P224" s="132"/>
      <c r="Q224" s="88" t="s">
        <v>496</v>
      </c>
      <c r="R224" s="89" t="s">
        <v>318</v>
      </c>
      <c r="S224" s="80"/>
      <c r="T224" s="81"/>
      <c r="U224" s="82"/>
      <c r="W224" s="83" t="str">
        <f t="shared" ca="1" si="24"/>
        <v>Tillhörande Position ej offererad</v>
      </c>
      <c r="X224" s="69"/>
    </row>
    <row r="225" spans="4:24" ht="15.65" customHeight="1" x14ac:dyDescent="0.35">
      <c r="D225" s="68"/>
      <c r="E225" s="132"/>
      <c r="F225" s="88" t="s">
        <v>510</v>
      </c>
      <c r="G225" s="89" t="s">
        <v>213</v>
      </c>
      <c r="H225" s="80"/>
      <c r="I225" s="81"/>
      <c r="J225" s="82"/>
      <c r="L225" s="83" t="str">
        <f t="shared" ca="1" si="23"/>
        <v>Tillhörande Position ej offererad</v>
      </c>
      <c r="M225" s="69"/>
      <c r="O225" s="68"/>
      <c r="P225" s="132"/>
      <c r="Q225" s="88" t="s">
        <v>497</v>
      </c>
      <c r="R225" s="89" t="s">
        <v>213</v>
      </c>
      <c r="S225" s="80"/>
      <c r="T225" s="81"/>
      <c r="U225" s="82"/>
      <c r="W225" s="83" t="str">
        <f t="shared" ca="1" si="24"/>
        <v>Tillhörande Position ej offererad</v>
      </c>
      <c r="X225" s="69"/>
    </row>
    <row r="226" spans="4:24" ht="15.65" customHeight="1" x14ac:dyDescent="0.35">
      <c r="D226" s="68"/>
      <c r="E226" s="132"/>
      <c r="F226" s="88" t="s">
        <v>511</v>
      </c>
      <c r="G226" s="89" t="s">
        <v>74</v>
      </c>
      <c r="H226" s="80"/>
      <c r="I226" s="81"/>
      <c r="J226" s="82"/>
      <c r="L226" s="83" t="str">
        <f t="shared" ca="1" si="23"/>
        <v>Tillhörande Position ej offererad</v>
      </c>
      <c r="M226" s="69"/>
      <c r="O226" s="68"/>
      <c r="P226" s="132"/>
      <c r="Q226" s="88" t="s">
        <v>498</v>
      </c>
      <c r="R226" s="89" t="s">
        <v>74</v>
      </c>
      <c r="S226" s="80"/>
      <c r="T226" s="81"/>
      <c r="U226" s="82"/>
      <c r="W226" s="83" t="str">
        <f t="shared" ca="1" si="24"/>
        <v>Tillhörande Position ej offererad</v>
      </c>
      <c r="X226" s="69"/>
    </row>
    <row r="227" spans="4:24" ht="15.65" customHeight="1" x14ac:dyDescent="0.35">
      <c r="D227" s="68"/>
      <c r="E227" s="132" t="s">
        <v>75</v>
      </c>
      <c r="F227" s="88" t="s">
        <v>512</v>
      </c>
      <c r="G227" s="89" t="s">
        <v>193</v>
      </c>
      <c r="H227" s="80"/>
      <c r="I227" s="81"/>
      <c r="J227" s="82"/>
      <c r="L227" s="83" t="str">
        <f t="shared" ca="1" si="23"/>
        <v>Tillhörande Position ej offererad</v>
      </c>
      <c r="M227" s="69"/>
      <c r="O227" s="68"/>
      <c r="P227" s="132" t="s">
        <v>75</v>
      </c>
      <c r="Q227" s="88" t="s">
        <v>499</v>
      </c>
      <c r="R227" s="89" t="s">
        <v>193</v>
      </c>
      <c r="S227" s="80"/>
      <c r="T227" s="81"/>
      <c r="U227" s="82"/>
      <c r="W227" s="83" t="str">
        <f t="shared" ca="1" si="24"/>
        <v>Tillhörande Position ej offererad</v>
      </c>
      <c r="X227" s="69"/>
    </row>
    <row r="228" spans="4:24" ht="15" customHeight="1" x14ac:dyDescent="0.35">
      <c r="D228" s="68"/>
      <c r="E228" s="132"/>
      <c r="F228" s="88" t="s">
        <v>513</v>
      </c>
      <c r="G228" s="89" t="s">
        <v>195</v>
      </c>
      <c r="H228" s="80"/>
      <c r="I228" s="81"/>
      <c r="J228" s="82"/>
      <c r="L228" s="83" t="str">
        <f t="shared" ca="1" si="23"/>
        <v>Tillhörande Position ej offererad</v>
      </c>
      <c r="M228" s="69"/>
      <c r="O228" s="68"/>
      <c r="P228" s="132"/>
      <c r="Q228" s="88" t="s">
        <v>500</v>
      </c>
      <c r="R228" s="89" t="s">
        <v>195</v>
      </c>
      <c r="S228" s="80"/>
      <c r="T228" s="81"/>
      <c r="U228" s="82"/>
      <c r="W228" s="83" t="str">
        <f t="shared" ca="1" si="24"/>
        <v>Tillhörande Position ej offererad</v>
      </c>
      <c r="X228" s="69"/>
    </row>
    <row r="229" spans="4:24" ht="15" customHeight="1" x14ac:dyDescent="0.35">
      <c r="D229" s="68"/>
      <c r="E229" s="132"/>
      <c r="F229" s="88" t="s">
        <v>514</v>
      </c>
      <c r="G229" s="89" t="s">
        <v>197</v>
      </c>
      <c r="H229" s="80"/>
      <c r="I229" s="81"/>
      <c r="J229" s="82"/>
      <c r="L229" s="83" t="str">
        <f t="shared" ca="1" si="23"/>
        <v>Tillhörande Position ej offererad</v>
      </c>
      <c r="M229" s="69"/>
      <c r="O229" s="68"/>
      <c r="P229" s="132"/>
      <c r="Q229" s="88" t="s">
        <v>501</v>
      </c>
      <c r="R229" s="89" t="s">
        <v>197</v>
      </c>
      <c r="S229" s="80"/>
      <c r="T229" s="81"/>
      <c r="U229" s="82"/>
      <c r="W229" s="83" t="str">
        <f t="shared" ca="1" si="24"/>
        <v>Tillhörande Position ej offererad</v>
      </c>
      <c r="X229" s="69"/>
    </row>
    <row r="230" spans="4:24" ht="15" customHeight="1" x14ac:dyDescent="0.35">
      <c r="D230" s="68"/>
      <c r="E230" s="132"/>
      <c r="F230" s="88" t="s">
        <v>515</v>
      </c>
      <c r="G230" s="89" t="s">
        <v>85</v>
      </c>
      <c r="H230" s="80"/>
      <c r="I230" s="81"/>
      <c r="J230" s="82"/>
      <c r="L230" s="83" t="str">
        <f t="shared" ca="1" si="23"/>
        <v>Tillhörande Position ej offererad</v>
      </c>
      <c r="M230" s="69"/>
      <c r="O230" s="68"/>
      <c r="P230" s="132"/>
      <c r="Q230" s="88" t="s">
        <v>502</v>
      </c>
      <c r="R230" s="89" t="s">
        <v>85</v>
      </c>
      <c r="S230" s="80"/>
      <c r="T230" s="81"/>
      <c r="U230" s="82"/>
      <c r="W230" s="83" t="str">
        <f t="shared" ca="1" si="24"/>
        <v>Tillhörande Position ej offererad</v>
      </c>
      <c r="X230" s="69"/>
    </row>
    <row r="231" spans="4:24" ht="15" customHeight="1" x14ac:dyDescent="0.35">
      <c r="D231" s="68"/>
      <c r="E231" s="132"/>
      <c r="F231" s="88" t="s">
        <v>516</v>
      </c>
      <c r="G231" s="89" t="s">
        <v>83</v>
      </c>
      <c r="H231" s="80"/>
      <c r="I231" s="81"/>
      <c r="J231" s="82"/>
      <c r="L231" s="83" t="str">
        <f t="shared" ca="1" si="23"/>
        <v>Tillhörande Position ej offererad</v>
      </c>
      <c r="M231" s="69"/>
      <c r="O231" s="68"/>
      <c r="P231" s="132"/>
      <c r="Q231" s="88" t="s">
        <v>503</v>
      </c>
      <c r="R231" s="89" t="s">
        <v>83</v>
      </c>
      <c r="S231" s="80"/>
      <c r="T231" s="81"/>
      <c r="U231" s="82"/>
      <c r="W231" s="83" t="str">
        <f t="shared" ca="1" si="24"/>
        <v>Tillhörande Position ej offererad</v>
      </c>
      <c r="X231" s="69"/>
    </row>
    <row r="232" spans="4:24" ht="15" customHeight="1" x14ac:dyDescent="0.35">
      <c r="D232" s="68"/>
      <c r="E232" s="132"/>
      <c r="F232" s="88" t="s">
        <v>517</v>
      </c>
      <c r="G232" s="89" t="s">
        <v>201</v>
      </c>
      <c r="H232" s="80"/>
      <c r="I232" s="81"/>
      <c r="J232" s="82"/>
      <c r="L232" s="83" t="str">
        <f t="shared" ca="1" si="23"/>
        <v>Tillhörande Position ej offererad</v>
      </c>
      <c r="M232" s="69"/>
      <c r="O232" s="68"/>
      <c r="P232" s="132"/>
      <c r="Q232" s="88" t="s">
        <v>504</v>
      </c>
      <c r="R232" s="89" t="s">
        <v>201</v>
      </c>
      <c r="S232" s="80"/>
      <c r="T232" s="81"/>
      <c r="U232" s="82"/>
      <c r="W232" s="83" t="str">
        <f t="shared" ca="1" si="24"/>
        <v>Tillhörande Position ej offererad</v>
      </c>
      <c r="X232" s="69"/>
    </row>
    <row r="233" spans="4:24" ht="15" customHeight="1" x14ac:dyDescent="0.35">
      <c r="D233" s="68"/>
      <c r="E233" s="132"/>
      <c r="F233" s="88" t="s">
        <v>518</v>
      </c>
      <c r="G233" s="89" t="s">
        <v>203</v>
      </c>
      <c r="H233" s="80"/>
      <c r="I233" s="81"/>
      <c r="J233" s="82"/>
      <c r="L233" s="83" t="str">
        <f t="shared" ca="1" si="23"/>
        <v>Tillhörande Position ej offererad</v>
      </c>
      <c r="M233" s="69"/>
      <c r="O233" s="68"/>
      <c r="P233" s="132"/>
      <c r="Q233" s="88" t="s">
        <v>505</v>
      </c>
      <c r="R233" s="89" t="s">
        <v>203</v>
      </c>
      <c r="S233" s="80"/>
      <c r="T233" s="81"/>
      <c r="U233" s="82"/>
      <c r="W233" s="83" t="str">
        <f t="shared" ca="1" si="24"/>
        <v>Tillhörande Position ej offererad</v>
      </c>
      <c r="X233" s="69"/>
    </row>
    <row r="234" spans="4:24" ht="15" customHeight="1" x14ac:dyDescent="0.35">
      <c r="D234" s="68"/>
      <c r="E234" s="90"/>
      <c r="G234" s="30"/>
      <c r="H234" s="39"/>
      <c r="I234" s="40"/>
      <c r="J234" s="91">
        <f>SUMIFS(J219:J233,J219:J233,"&gt;"&amp;1)</f>
        <v>0</v>
      </c>
      <c r="M234" s="69"/>
      <c r="O234" s="68"/>
      <c r="P234" s="90"/>
      <c r="Q234" s="28"/>
      <c r="R234" s="30"/>
      <c r="S234" s="39"/>
      <c r="T234" s="40"/>
      <c r="U234" s="91">
        <f>SUMIFS(U219:U233,U219:U233,"&gt;"&amp;1)</f>
        <v>0</v>
      </c>
      <c r="X234" s="69"/>
    </row>
    <row r="235" spans="4:24" ht="15" customHeight="1" thickBot="1" x14ac:dyDescent="0.4">
      <c r="D235" s="92"/>
      <c r="E235" s="93"/>
      <c r="F235" s="93"/>
      <c r="G235" s="93"/>
      <c r="H235" s="93"/>
      <c r="I235" s="93"/>
      <c r="J235" s="93"/>
      <c r="K235" s="93"/>
      <c r="L235" s="93"/>
      <c r="M235" s="94"/>
      <c r="O235" s="92"/>
      <c r="P235" s="93"/>
      <c r="Q235" s="93"/>
      <c r="R235" s="93"/>
      <c r="S235" s="93"/>
      <c r="T235" s="93"/>
      <c r="U235" s="93"/>
      <c r="V235" s="93"/>
      <c r="W235" s="93"/>
      <c r="X235" s="94"/>
    </row>
    <row r="236" spans="4:24" ht="13" customHeight="1" x14ac:dyDescent="0.35">
      <c r="E236" s="38"/>
      <c r="G236" s="30"/>
      <c r="H236" s="39"/>
      <c r="I236" s="40"/>
      <c r="J236" s="41"/>
    </row>
    <row r="237" spans="4:24" ht="20.149999999999999" customHeight="1" x14ac:dyDescent="0.35">
      <c r="D237" s="95"/>
      <c r="E237" s="96"/>
      <c r="F237" s="72"/>
      <c r="G237" s="96"/>
      <c r="H237" s="96" t="s">
        <v>161</v>
      </c>
      <c r="I237" s="96" t="s">
        <v>162</v>
      </c>
      <c r="J237" s="96" t="s">
        <v>163</v>
      </c>
      <c r="K237" s="95"/>
      <c r="L237" s="95"/>
      <c r="M237" s="95"/>
    </row>
    <row r="238" spans="4:24" ht="29.9" customHeight="1" x14ac:dyDescent="0.35">
      <c r="D238" s="75"/>
      <c r="E238" s="131" t="s">
        <v>164</v>
      </c>
      <c r="F238" s="131"/>
      <c r="G238" s="97" t="s">
        <v>165</v>
      </c>
      <c r="H238" s="88">
        <v>50</v>
      </c>
      <c r="I238" s="88">
        <f>H238*J238</f>
        <v>0</v>
      </c>
      <c r="J238" s="98"/>
      <c r="K238" s="75"/>
      <c r="L238" s="75"/>
      <c r="M238" s="75"/>
    </row>
    <row r="239" spans="4:24" ht="29.9" customHeight="1" x14ac:dyDescent="0.35">
      <c r="D239" s="75"/>
      <c r="E239" s="131" t="s">
        <v>164</v>
      </c>
      <c r="F239" s="131"/>
      <c r="G239" s="97" t="s">
        <v>166</v>
      </c>
      <c r="H239" s="88">
        <v>40</v>
      </c>
      <c r="I239" s="88">
        <f t="shared" ref="I239:I240" si="25">H239*J239</f>
        <v>0</v>
      </c>
      <c r="J239" s="98"/>
      <c r="K239" s="75"/>
      <c r="L239" s="75"/>
      <c r="M239" s="75"/>
    </row>
    <row r="240" spans="4:24" ht="29.9" customHeight="1" x14ac:dyDescent="0.35">
      <c r="D240" s="75"/>
      <c r="E240" s="131" t="s">
        <v>164</v>
      </c>
      <c r="F240" s="131"/>
      <c r="G240" s="97" t="s">
        <v>167</v>
      </c>
      <c r="H240" s="88">
        <v>10</v>
      </c>
      <c r="I240" s="88">
        <f t="shared" si="25"/>
        <v>0</v>
      </c>
      <c r="J240" s="98"/>
      <c r="K240" s="75"/>
      <c r="L240" s="75"/>
      <c r="M240" s="75"/>
    </row>
    <row r="241" spans="4:13" ht="15.75" customHeight="1" x14ac:dyDescent="0.35">
      <c r="D241" s="75"/>
      <c r="E241" s="31"/>
      <c r="G241" s="99"/>
      <c r="H241" s="100"/>
      <c r="I241" s="101"/>
      <c r="J241" s="102">
        <f>SUM(I238:I240)</f>
        <v>0</v>
      </c>
      <c r="K241" s="75"/>
      <c r="L241" s="75"/>
      <c r="M241" s="75"/>
    </row>
    <row r="242" spans="4:13" ht="13" customHeight="1" thickBot="1" x14ac:dyDescent="0.4">
      <c r="E242" s="38"/>
      <c r="G242" s="30"/>
      <c r="H242" s="39"/>
      <c r="I242" s="40"/>
      <c r="J242" s="41"/>
    </row>
    <row r="243" spans="4:13" ht="30.65" customHeight="1" thickBot="1" x14ac:dyDescent="0.4">
      <c r="I243" s="103" t="s">
        <v>168</v>
      </c>
      <c r="J243" s="104">
        <f>SUM(J54,J72,J90,J108,J126,J144,J162,J180,J198,J216,J234,J35,J241)</f>
        <v>0</v>
      </c>
    </row>
    <row r="244" spans="4:13" ht="13" customHeight="1" x14ac:dyDescent="0.35">
      <c r="E244" s="38"/>
      <c r="G244" s="30"/>
      <c r="H244" s="39"/>
      <c r="I244" s="40"/>
      <c r="J244" s="41"/>
    </row>
    <row r="245" spans="4:13" ht="15" customHeight="1" x14ac:dyDescent="0.35">
      <c r="E245" s="105" t="s">
        <v>169</v>
      </c>
      <c r="F245" s="106"/>
      <c r="G245" s="106"/>
      <c r="H245" s="106"/>
      <c r="I245" s="107"/>
      <c r="J245" s="108"/>
    </row>
    <row r="246" spans="4:13" ht="15.75" customHeight="1" x14ac:dyDescent="0.35"/>
    <row r="247" spans="4:13" ht="15.75" customHeight="1" x14ac:dyDescent="0.35"/>
    <row r="248" spans="4:13" ht="15.75" customHeight="1" x14ac:dyDescent="0.35"/>
    <row r="249" spans="4:13" ht="15.75" customHeight="1" x14ac:dyDescent="0.35"/>
    <row r="250" spans="4:13" ht="15.75" customHeight="1" x14ac:dyDescent="0.35"/>
    <row r="251" spans="4:13" ht="15.75" customHeight="1" x14ac:dyDescent="0.35"/>
    <row r="252" spans="4:13" ht="15.75" customHeight="1" x14ac:dyDescent="0.35"/>
    <row r="253" spans="4:13" ht="15.75" customHeight="1" x14ac:dyDescent="0.35"/>
    <row r="254" spans="4:13" ht="15.75" customHeight="1" x14ac:dyDescent="0.35"/>
    <row r="255" spans="4:13" ht="15.75" customHeight="1" x14ac:dyDescent="0.35"/>
    <row r="256" spans="4:13"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sheetData>
  <sheetProtection algorithmName="SHA-512" hashValue="vdD7ZQHCQX6WDsxD5YiMw7fBtwHqK0W+zc9Tf+QoO1ZrNBCVyOhrJwjqBadHieTfsz4O0kARa1sNCVgwzQmf1Q==" saltValue="Qa/vrdklDiBVKbCnD1+flw==" spinCount="100000" sheet="1" selectLockedCells="1"/>
  <mergeCells count="56">
    <mergeCell ref="E1:L2"/>
    <mergeCell ref="E240:F240"/>
    <mergeCell ref="E221:E226"/>
    <mergeCell ref="P221:P226"/>
    <mergeCell ref="E227:E233"/>
    <mergeCell ref="P227:P233"/>
    <mergeCell ref="E238:F238"/>
    <mergeCell ref="E239:F239"/>
    <mergeCell ref="E191:E197"/>
    <mergeCell ref="P191:P197"/>
    <mergeCell ref="E203:E208"/>
    <mergeCell ref="P203:P208"/>
    <mergeCell ref="E209:E215"/>
    <mergeCell ref="P209:P215"/>
    <mergeCell ref="E167:E172"/>
    <mergeCell ref="P167:P172"/>
    <mergeCell ref="E173:E179"/>
    <mergeCell ref="P173:P179"/>
    <mergeCell ref="E185:E190"/>
    <mergeCell ref="P185:P190"/>
    <mergeCell ref="E137:E143"/>
    <mergeCell ref="P137:P143"/>
    <mergeCell ref="E149:E154"/>
    <mergeCell ref="P149:P154"/>
    <mergeCell ref="E155:E161"/>
    <mergeCell ref="P155:P161"/>
    <mergeCell ref="E113:E118"/>
    <mergeCell ref="P113:P118"/>
    <mergeCell ref="E119:E125"/>
    <mergeCell ref="P119:P125"/>
    <mergeCell ref="E131:E136"/>
    <mergeCell ref="P131:P136"/>
    <mergeCell ref="E83:E89"/>
    <mergeCell ref="P83:P89"/>
    <mergeCell ref="E95:E100"/>
    <mergeCell ref="P95:P100"/>
    <mergeCell ref="E101:E107"/>
    <mergeCell ref="P101:P107"/>
    <mergeCell ref="E59:E64"/>
    <mergeCell ref="P59:P64"/>
    <mergeCell ref="E65:E71"/>
    <mergeCell ref="P65:P71"/>
    <mergeCell ref="E77:E82"/>
    <mergeCell ref="P77:P82"/>
    <mergeCell ref="E28:E34"/>
    <mergeCell ref="P28:P34"/>
    <mergeCell ref="E40:E46"/>
    <mergeCell ref="P40:P46"/>
    <mergeCell ref="E47:E53"/>
    <mergeCell ref="P47:P53"/>
    <mergeCell ref="P21:P27"/>
    <mergeCell ref="E4:G4"/>
    <mergeCell ref="H4:I4"/>
    <mergeCell ref="E5:F5"/>
    <mergeCell ref="E6:F6"/>
    <mergeCell ref="E21:E27"/>
  </mergeCells>
  <phoneticPr fontId="32" type="noConversion"/>
  <conditionalFormatting sqref="E5">
    <cfRule type="dataBar" priority="160">
      <dataBar>
        <cfvo type="num" val="0"/>
        <cfvo type="num" val="$AD$5"/>
        <color rgb="FFFFB628"/>
      </dataBar>
      <extLst>
        <ext xmlns:x14="http://schemas.microsoft.com/office/spreadsheetml/2009/9/main" uri="{B025F937-C7B1-47D3-B67F-A62EFF666E3E}">
          <x14:id>{94B4039C-2CCB-450B-AA41-39E3EF6A9D4B}</x14:id>
        </ext>
      </extLst>
    </cfRule>
    <cfRule type="cellIs" dxfId="32" priority="159" stopIfTrue="1" operator="greaterThanOrEqual">
      <formula>$AD$5</formula>
    </cfRule>
  </conditionalFormatting>
  <conditionalFormatting sqref="E6 G6">
    <cfRule type="containsText" dxfId="31" priority="157" operator="containsText" text="Minimum uppnått">
      <formula>NOT(ISERROR(SEARCH("Minimum uppnått",E6)))</formula>
    </cfRule>
  </conditionalFormatting>
  <conditionalFormatting sqref="E6">
    <cfRule type="containsText" dxfId="30" priority="156" operator="containsText" text="Minimum ej uppnått">
      <formula>NOT(ISERROR(SEARCH("Minimum ej uppnått",E6)))</formula>
    </cfRule>
  </conditionalFormatting>
  <conditionalFormatting sqref="G5">
    <cfRule type="dataBar" priority="161">
      <dataBar>
        <cfvo type="num" val="$AD$5"/>
        <cfvo type="num" val="$AF$5"/>
        <color theme="9" tint="-0.249977111117893"/>
      </dataBar>
      <extLst>
        <ext xmlns:x14="http://schemas.microsoft.com/office/spreadsheetml/2009/9/main" uri="{B025F937-C7B1-47D3-B67F-A62EFF666E3E}">
          <x14:id>{6FC07E7E-5319-4862-94D0-F031DF5C1D53}</x14:id>
        </ext>
      </extLst>
    </cfRule>
  </conditionalFormatting>
  <conditionalFormatting sqref="G6">
    <cfRule type="containsText" dxfId="29" priority="155" operator="containsText" text="Samtliga positioner har anbud">
      <formula>NOT(ISERROR(SEARCH("Samtliga positioner har anbud",G6)))</formula>
    </cfRule>
    <cfRule type="containsBlanks" dxfId="28" priority="154">
      <formula>LEN(TRIM(G6))=0</formula>
    </cfRule>
  </conditionalFormatting>
  <conditionalFormatting sqref="G238:G240">
    <cfRule type="duplicateValues" dxfId="27" priority="158"/>
  </conditionalFormatting>
  <conditionalFormatting sqref="I6">
    <cfRule type="cellIs" dxfId="26" priority="153" operator="greaterThan">
      <formula>0</formula>
    </cfRule>
    <cfRule type="cellIs" dxfId="25" priority="152" operator="equal">
      <formula>0</formula>
    </cfRule>
    <cfRule type="expression" dxfId="24" priority="151">
      <formula>$E$5=0</formula>
    </cfRule>
  </conditionalFormatting>
  <conditionalFormatting sqref="J4:J6 L236:L1048576">
    <cfRule type="containsText" dxfId="23" priority="142" operator="containsText" text="Påbörjad">
      <formula>NOT(ISERROR(SEARCH("Påbörjad",J4)))</formula>
    </cfRule>
    <cfRule type="containsText" dxfId="22" priority="143" operator="containsText" text="Komplett">
      <formula>NOT(ISERROR(SEARCH("Komplett",J4)))</formula>
    </cfRule>
    <cfRule type="containsText" dxfId="21" priority="144" operator="containsText" text="Position ej offererad">
      <formula>NOT(ISERROR(SEARCH("Position ej offererad",J4)))</formula>
    </cfRule>
    <cfRule type="containsText" dxfId="20" priority="145" operator="containsText" text="Offereras ej, belastningspris medförs">
      <formula>NOT(ISERROR(SEARCH("Offereras ej, belastningspris medförs",J4)))</formula>
    </cfRule>
    <cfRule type="containsText" dxfId="19" priority="146" operator="containsText" text="Offereras">
      <formula>NOT(ISERROR(SEARCH("Offereras",J4)))</formula>
    </cfRule>
  </conditionalFormatting>
  <conditionalFormatting sqref="J5">
    <cfRule type="cellIs" dxfId="18" priority="149" stopIfTrue="1" operator="greaterThanOrEqual">
      <formula>3</formula>
    </cfRule>
    <cfRule type="dataBar" priority="150">
      <dataBar>
        <cfvo type="num" val="0"/>
        <cfvo type="num" val="3"/>
        <color rgb="FFFFB628"/>
      </dataBar>
      <extLst>
        <ext xmlns:x14="http://schemas.microsoft.com/office/spreadsheetml/2009/9/main" uri="{B025F937-C7B1-47D3-B67F-A62EFF666E3E}">
          <x14:id>{BC469F6F-2A13-45B8-9EB8-F8F2408B4FB0}</x14:id>
        </ext>
      </extLst>
    </cfRule>
  </conditionalFormatting>
  <conditionalFormatting sqref="J6">
    <cfRule type="containsText" dxfId="17" priority="147" operator="containsText" text="Priser för tilläggstjänser satta">
      <formula>NOT(ISERROR(SEARCH("Priser för tilläggstjänser satta",J6)))</formula>
    </cfRule>
    <cfRule type="containsText" dxfId="16" priority="148" operator="containsText" text="Priser för tilläggstjänser ej satta">
      <formula>NOT(ISERROR(SEARCH("Priser för tilläggstjänser ej satta",J6)))</formula>
    </cfRule>
  </conditionalFormatting>
  <conditionalFormatting sqref="L3:L4">
    <cfRule type="containsText" dxfId="15" priority="141" operator="containsText" text="Offereras">
      <formula>NOT(ISERROR(SEARCH("Offereras",L3)))</formula>
    </cfRule>
    <cfRule type="containsText" dxfId="14" priority="140" operator="containsText" text="Offereras ej, belastningspris medförs">
      <formula>NOT(ISERROR(SEARCH("Offereras ej, belastningspris medförs",L3)))</formula>
    </cfRule>
    <cfRule type="containsText" dxfId="13" priority="139" operator="containsText" text="Position ej offererad">
      <formula>NOT(ISERROR(SEARCH("Position ej offererad",L3)))</formula>
    </cfRule>
    <cfRule type="containsText" dxfId="12" priority="138" operator="containsText" text="Komplett">
      <formula>NOT(ISERROR(SEARCH("Komplett",L3)))</formula>
    </cfRule>
    <cfRule type="containsText" dxfId="11" priority="137" operator="containsText" text="Påbörjad">
      <formula>NOT(ISERROR(SEARCH("Påbörjad",L3)))</formula>
    </cfRule>
  </conditionalFormatting>
  <conditionalFormatting sqref="L5">
    <cfRule type="expression" dxfId="10" priority="136">
      <formula>$E$5&gt;=$AD$5</formula>
    </cfRule>
  </conditionalFormatting>
  <conditionalFormatting sqref="L7:L234">
    <cfRule type="containsText" dxfId="9" priority="61" operator="containsText" text="Påbörjad">
      <formula>NOT(ISERROR(SEARCH("Påbörjad",L7)))</formula>
    </cfRule>
    <cfRule type="containsText" dxfId="8" priority="65" operator="containsText" text="Offereras">
      <formula>NOT(ISERROR(SEARCH("Offereras",L7)))</formula>
    </cfRule>
    <cfRule type="containsText" dxfId="7" priority="64" operator="containsText" text="Offereras ej, belastningspris medförs">
      <formula>NOT(ISERROR(SEARCH("Offereras ej, belastningspris medförs",L7)))</formula>
    </cfRule>
    <cfRule type="containsText" dxfId="6" priority="63" operator="containsText" text="Position ej offererad">
      <formula>NOT(ISERROR(SEARCH("Position ej offererad",L7)))</formula>
    </cfRule>
    <cfRule type="containsText" dxfId="5" priority="62" operator="containsText" text="Komplett">
      <formula>NOT(ISERROR(SEARCH("Komplett",L7)))</formula>
    </cfRule>
  </conditionalFormatting>
  <conditionalFormatting sqref="W9:W234">
    <cfRule type="containsText" dxfId="4" priority="2" operator="containsText" text="Komplett">
      <formula>NOT(ISERROR(SEARCH("Komplett",W9)))</formula>
    </cfRule>
    <cfRule type="containsText" dxfId="3" priority="3" operator="containsText" text="Position ej offererad">
      <formula>NOT(ISERROR(SEARCH("Position ej offererad",W9)))</formula>
    </cfRule>
    <cfRule type="containsText" dxfId="2" priority="4" operator="containsText" text="Offereras ej, belastningspris medförs">
      <formula>NOT(ISERROR(SEARCH("Offereras ej, belastningspris medförs",W9)))</formula>
    </cfRule>
    <cfRule type="containsText" dxfId="1" priority="5" operator="containsText" text="Offereras">
      <formula>NOT(ISERROR(SEARCH("Offereras",W9)))</formula>
    </cfRule>
    <cfRule type="containsText" dxfId="0" priority="1" operator="containsText" text="Påbörjad">
      <formula>NOT(ISERROR(SEARCH("Påbörjad",W9)))</formula>
    </cfRule>
  </conditionalFormatting>
  <dataValidations count="4">
    <dataValidation type="decimal" allowBlank="1" showInputMessage="1" showErrorMessage="1" sqref="J245" xr:uid="{D88E9D37-8206-40DA-BFC9-D3142AF2D59F}">
      <formula1>0</formula1>
      <formula2>1</formula2>
    </dataValidation>
    <dataValidation type="decimal" allowBlank="1" showInputMessage="1" showErrorMessage="1" sqref="U21:U34 J238:J240 U185:U197 U203:U215 U167:U179 U149:U161 U40:U53 U59:U71 U77:U89 U95:U107 J104:J107 J95:J102 U131:U143 J221:J233 J203:J215 J185:J197 J167:J179 J149:J161 J131:J143 J113:J125 U113:U125 J77:J89 J59:J71 J40:J53 J21:J34 U221:U233" xr:uid="{F02C3FF8-C531-453B-B4B9-D58945E00489}">
      <formula1>0</formula1>
      <formula2>100000000000</formula2>
    </dataValidation>
    <dataValidation allowBlank="1" showInputMessage="1" showErrorMessage="1" prompt="Tillbehör ska vara kompatibelt med den grundmaskin som är angiven i positionen" sqref="E209 E191 E173 E155 E137 E119 E101 P83 E65 E47 E28 E21 E40 E59 E77 E83 E227 P221 P203 P185 P167 P149 P131 P113 P65 P47 P28 P21 P40 P59 P77 E95 E113 E131 E149 E167 E185 E203 E221 P227 P209 P191 P173 P155 P137 P119 P101 P95" xr:uid="{5093CB71-11C8-40AF-B85F-362FCE803CBB}"/>
    <dataValidation type="decimal" allowBlank="1" showInputMessage="1" showErrorMessage="1" errorTitle="Endast priser" error="Endast priser får anges i denna kolumn" sqref="J19 J38 J57 J75 J93 J103 J111 J129 J147 J165 J183 J201 J219 U19 U38 U57 U75 U93 U111 U129 U147 U165 U183 U201 U219" xr:uid="{3504BFDD-F923-481B-A80F-D791FC45E8ED}">
      <formula1>0</formula1>
      <formula2>100000000000</formula2>
    </dataValidation>
  </dataValidations>
  <printOptions horizontalCentered="1"/>
  <pageMargins left="0.15748031496062992" right="0.15748031496062992" top="0.15748031496062992" bottom="0.15748031496062992" header="0.11811023622047245" footer="0.11811023622047245"/>
  <pageSetup paperSize="9" scale="70"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dataBar" id="{94B4039C-2CCB-450B-AA41-39E3EF6A9D4B}">
            <x14:dataBar minLength="0" maxLength="100" border="1" negativeBarBorderColorSameAsPositive="0">
              <x14:cfvo type="num">
                <xm:f>0</xm:f>
              </x14:cfvo>
              <x14:cfvo type="num">
                <xm:f>$AD$5</xm:f>
              </x14:cfvo>
              <x14:borderColor rgb="FFFFB628"/>
              <x14:negativeFillColor rgb="FFFF0000"/>
              <x14:negativeBorderColor rgb="FFFF0000"/>
              <x14:axisColor rgb="FF000000"/>
            </x14:dataBar>
          </x14:cfRule>
          <xm:sqref>E5</xm:sqref>
        </x14:conditionalFormatting>
        <x14:conditionalFormatting xmlns:xm="http://schemas.microsoft.com/office/excel/2006/main">
          <x14:cfRule type="dataBar" id="{6FC07E7E-5319-4862-94D0-F031DF5C1D53}">
            <x14:dataBar minLength="0" maxLength="100" border="1" gradient="0" negativeBarBorderColorSameAsPositive="0">
              <x14:cfvo type="num">
                <xm:f>$AD$5</xm:f>
              </x14:cfvo>
              <x14:cfvo type="num">
                <xm:f>$AF$5</xm:f>
              </x14:cfvo>
              <x14:borderColor theme="9" tint="-0.249977111117893"/>
              <x14:negativeFillColor rgb="FFFF0000"/>
              <x14:negativeBorderColor rgb="FFFF0000"/>
              <x14:axisColor rgb="FF000000"/>
            </x14:dataBar>
          </x14:cfRule>
          <xm:sqref>G5</xm:sqref>
        </x14:conditionalFormatting>
        <x14:conditionalFormatting xmlns:xm="http://schemas.microsoft.com/office/excel/2006/main">
          <x14:cfRule type="dataBar" id="{BC469F6F-2A13-45B8-9EB8-F8F2408B4FB0}">
            <x14:dataBar minLength="0" maxLength="100" border="1" negativeBarBorderColorSameAsPositive="0">
              <x14:cfvo type="num">
                <xm:f>0</xm:f>
              </x14:cfvo>
              <x14:cfvo type="num">
                <xm:f>3</xm:f>
              </x14:cfvo>
              <x14:borderColor rgb="FFFFB628"/>
              <x14:negativeFillColor rgb="FFFF0000"/>
              <x14:negativeBorderColor rgb="FFFF0000"/>
              <x14:axisColor rgb="FF000000"/>
            </x14:dataBar>
          </x14:cfRule>
          <xm:sqref>J5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86a9229-b427-45ba-8ba4-630544b9c013" xsi:nil="true"/>
    <lcf76f155ced4ddcb4097134ff3c332f xmlns="b06d4988-ce9c-42f3-9426-db3a8e647d6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A46B1A0CCEE0144AAE7CB1BA37AF567" ma:contentTypeVersion="18" ma:contentTypeDescription="Skapa ett nytt dokument." ma:contentTypeScope="" ma:versionID="5c248842a0ddfa035f96aea0836003e5">
  <xsd:schema xmlns:xsd="http://www.w3.org/2001/XMLSchema" xmlns:xs="http://www.w3.org/2001/XMLSchema" xmlns:p="http://schemas.microsoft.com/office/2006/metadata/properties" xmlns:ns2="b06d4988-ce9c-42f3-9426-db3a8e647d69" xmlns:ns3="a86a9229-b427-45ba-8ba4-630544b9c013" targetNamespace="http://schemas.microsoft.com/office/2006/metadata/properties" ma:root="true" ma:fieldsID="4e03e3563c290252758a8ed0b18badfd" ns2:_="" ns3:_="">
    <xsd:import namespace="b06d4988-ce9c-42f3-9426-db3a8e647d69"/>
    <xsd:import namespace="a86a9229-b427-45ba-8ba4-630544b9c01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6d4988-ce9c-42f3-9426-db3a8e647d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e527bc95-8fef-42d3-8a43-f62e663af24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6a9229-b427-45ba-8ba4-630544b9c013"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48deac09-3374-4521-a099-c95584fbcf4f}" ma:internalName="TaxCatchAll" ma:showField="CatchAllData" ma:web="a86a9229-b427-45ba-8ba4-630544b9c0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E34BE3-D73A-49B4-A14C-5378EBE324C0}">
  <ds:schemaRefs>
    <ds:schemaRef ds:uri="http://schemas.microsoft.com/sharepoint/v3/contenttype/forms"/>
  </ds:schemaRefs>
</ds:datastoreItem>
</file>

<file path=customXml/itemProps2.xml><?xml version="1.0" encoding="utf-8"?>
<ds:datastoreItem xmlns:ds="http://schemas.openxmlformats.org/officeDocument/2006/customXml" ds:itemID="{0F81DB11-3E85-491F-93D1-681D913A5B5D}">
  <ds:schemaRefs>
    <ds:schemaRef ds:uri="http://schemas.microsoft.com/office/2006/metadata/properties"/>
    <ds:schemaRef ds:uri="http://schemas.microsoft.com/office/infopath/2007/PartnerControls"/>
    <ds:schemaRef ds:uri="50cb4935-6153-4c8f-bdbc-1a497b6063e1"/>
    <ds:schemaRef ds:uri="1191e773-5436-4a23-b793-4f32d14ae52b"/>
    <ds:schemaRef ds:uri="a86a9229-b427-45ba-8ba4-630544b9c013"/>
    <ds:schemaRef ds:uri="b06d4988-ce9c-42f3-9426-db3a8e647d69"/>
  </ds:schemaRefs>
</ds:datastoreItem>
</file>

<file path=customXml/itemProps3.xml><?xml version="1.0" encoding="utf-8"?>
<ds:datastoreItem xmlns:ds="http://schemas.openxmlformats.org/officeDocument/2006/customXml" ds:itemID="{2E5A9FCE-E797-45DF-B221-E70B913A5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6d4988-ce9c-42f3-9426-db3a8e647d69"/>
    <ds:schemaRef ds:uri="a86a9229-b427-45ba-8ba4-630544b9c0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VIKTIG INFORMATION!</vt:lpstr>
      <vt:lpstr>2A. Kompakttraktorer</vt:lpstr>
      <vt:lpstr>2B. Traktorer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Parmlind</dc:creator>
  <cp:lastModifiedBy>Fredrik Wiklander | CamRo AB</cp:lastModifiedBy>
  <cp:lastPrinted>2024-08-20T13:56:05Z</cp:lastPrinted>
  <dcterms:created xsi:type="dcterms:W3CDTF">2024-06-17T14:10:56Z</dcterms:created>
  <dcterms:modified xsi:type="dcterms:W3CDTF">2024-08-23T07:45:42Z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0x0101003A46B1A0CCEE0144AAE7CB1BA37AF567</vt:lpwstr>
  </property>
  <property fmtid="{D5CDD505-2E9C-101B-9397-08002B2CF9AE}" pid="3" name="MediaServiceImageTags">
    <vt:lpwstr/>
  </property>
</Properties>
</file>