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mrocloud.sharepoint.com/Shared Documents/Adda 2024 inlämnat/"/>
    </mc:Choice>
  </mc:AlternateContent>
  <xr:revisionPtr revIDLastSave="0" documentId="8_{3B898BC9-2267-44CD-B542-CA0BC335D35F}" xr6:coauthVersionLast="47" xr6:coauthVersionMax="47" xr10:uidLastSave="{00000000-0000-0000-0000-000000000000}"/>
  <bookViews>
    <workbookView xWindow="-40" yWindow="-40" windowWidth="19280" windowHeight="10280" activeTab="1" xr2:uid="{155D07DA-E757-4E37-8236-D3C46447013C}"/>
  </bookViews>
  <sheets>
    <sheet name="VIKTIG INFORMATION!" sheetId="1" r:id="rId1"/>
    <sheet name="6. Ogräsbekämpning" sheetId="3" r:id="rId2"/>
  </sheets>
  <definedNames>
    <definedName name="_xlnm._FilterDatabase" localSheetId="1" hidden="1">'6. Ogräsbekämpning'!$E$19:$M$62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1" i="3" l="1"/>
  <c r="L49" i="3"/>
  <c r="L45" i="3"/>
  <c r="L44" i="3"/>
  <c r="L42" i="3"/>
  <c r="L38" i="3"/>
  <c r="L37" i="3"/>
  <c r="L36" i="3"/>
  <c r="L34" i="3"/>
  <c r="L30" i="3"/>
  <c r="L29" i="3"/>
  <c r="L27" i="3"/>
  <c r="L23" i="3"/>
  <c r="L22" i="3"/>
  <c r="L20" i="3"/>
  <c r="I57" i="3"/>
  <c r="I56" i="3"/>
  <c r="J52" i="3"/>
  <c r="J46" i="3"/>
  <c r="J39" i="3"/>
  <c r="J31" i="3"/>
  <c r="J24" i="3"/>
  <c r="A24" i="3"/>
  <c r="A25" i="3" s="1"/>
  <c r="B25" i="3" s="1"/>
  <c r="A21" i="3"/>
  <c r="A22" i="3" s="1"/>
  <c r="A20" i="3"/>
  <c r="B20" i="3" s="1"/>
  <c r="L5" i="3"/>
  <c r="J5" i="3"/>
  <c r="J58" i="3" l="1"/>
  <c r="J60" i="3" s="1"/>
  <c r="I5" i="3"/>
  <c r="B22" i="3"/>
  <c r="B24" i="3"/>
  <c r="B21" i="3"/>
  <c r="I6" i="3"/>
  <c r="E5" i="3"/>
  <c r="J6" i="3" s="1"/>
  <c r="G5" i="3"/>
  <c r="G6" i="3" s="1"/>
  <c r="E6" i="3" l="1"/>
</calcChain>
</file>

<file path=xl/sharedStrings.xml><?xml version="1.0" encoding="utf-8"?>
<sst xmlns="http://schemas.openxmlformats.org/spreadsheetml/2006/main" count="168" uniqueCount="115">
  <si>
    <t>Leverantör:</t>
  </si>
  <si>
    <t>1.</t>
  </si>
  <si>
    <t>Anbudsområde</t>
  </si>
  <si>
    <t>Maskintyp</t>
  </si>
  <si>
    <t>1A</t>
  </si>
  <si>
    <t xml:space="preserve">Åkgräsklippare </t>
  </si>
  <si>
    <t>4A</t>
  </si>
  <si>
    <t>Sopmaskiner - Ej bogserade Diesel/HVO</t>
  </si>
  <si>
    <t>1B</t>
  </si>
  <si>
    <t>Vingrotorklippare</t>
  </si>
  <si>
    <t>4B</t>
  </si>
  <si>
    <t>Sopmaskiner - Ej bogserade EL</t>
  </si>
  <si>
    <t>1C</t>
  </si>
  <si>
    <t xml:space="preserve">Åkgräsklippare - EL </t>
  </si>
  <si>
    <t>4C</t>
  </si>
  <si>
    <t xml:space="preserve">Sopmaskiner - Bogserade </t>
  </si>
  <si>
    <t>2A</t>
  </si>
  <si>
    <t>Kompaktraktorer</t>
  </si>
  <si>
    <t>5A</t>
  </si>
  <si>
    <t xml:space="preserve">Kompaktlastare </t>
  </si>
  <si>
    <t>2B</t>
  </si>
  <si>
    <t>Traktorer</t>
  </si>
  <si>
    <t>5B</t>
  </si>
  <si>
    <t>Kompaktlastare - EL</t>
  </si>
  <si>
    <t>5C</t>
  </si>
  <si>
    <t>Hjullastare</t>
  </si>
  <si>
    <t>3A</t>
  </si>
  <si>
    <t>Redskapsbärare - Ej lastare</t>
  </si>
  <si>
    <t xml:space="preserve">Ogräsbekämpning med hetvatten </t>
  </si>
  <si>
    <t>3B</t>
  </si>
  <si>
    <t>Redskapsbärare</t>
  </si>
  <si>
    <t>Robotgräsklippare</t>
  </si>
  <si>
    <t>Gräsklippare med fjärrstyrning</t>
  </si>
  <si>
    <t>Läst</t>
  </si>
  <si>
    <t>2.</t>
  </si>
  <si>
    <t xml:space="preserve"> Anbudsgivare som lämnar anbud fyller i grön- och blåmarkerade celler i flikarna för respektive anbudsområde.</t>
  </si>
  <si>
    <t>3.</t>
  </si>
  <si>
    <t xml:space="preserve">I varje anbudsområde specificeras hur många positioner som anbudsgivaren behöver offerera för att  anbud ska kunna antas.  </t>
  </si>
  <si>
    <t>4.</t>
  </si>
  <si>
    <t>Om ett tillbehör eller redskap av leverantören ingår i grundmaskinen ska detta framgå genom att ange "1" i prisfältet.</t>
  </si>
  <si>
    <t>5.</t>
  </si>
  <si>
    <r>
      <t xml:space="preserve">För de positioner med tillhörande tillbehör/redskap som inte offereras kommer de positioner belastas med ett belastningspris. 
</t>
    </r>
    <r>
      <rPr>
        <i/>
        <sz val="12"/>
        <color theme="1"/>
        <rFont val="Avenir Next LT Pro"/>
        <family val="2"/>
      </rPr>
      <t xml:space="preserve">Läs mer i upphandlingsdokumentet under rubriken -  2.13.3.1 Produkter som inte offereras </t>
    </r>
  </si>
  <si>
    <t>6.</t>
  </si>
  <si>
    <t>Varje anbudsområde kommer att summeras och utvärderas var för sig.</t>
  </si>
  <si>
    <t>Grundmaskin &amp; tillbehör/redskap</t>
  </si>
  <si>
    <t>Krav</t>
  </si>
  <si>
    <t>Anbudsgivarens 
artikelbenämning</t>
  </si>
  <si>
    <t>Pris per produkt/maskin</t>
  </si>
  <si>
    <t>Position
 6.1</t>
  </si>
  <si>
    <t>Flakmonterad bensin/diesel/HVO/EL</t>
  </si>
  <si>
    <t>Lösning som kan monteras på lastbilsflak, släp, traktorvagn etc.                                                                                           
Drift/uppvärmning: Bensin/Diesel/HVO/EL
Vattentemperatur: Minimum 98 grader
Vattenförbrukning, hetvatten: Minimum 6.5 liter/minut</t>
  </si>
  <si>
    <t>6.1.1</t>
  </si>
  <si>
    <t>Tillbehör</t>
  </si>
  <si>
    <t>Vattentank, volym: Minimum 500 liter</t>
  </si>
  <si>
    <t>6.1.2</t>
  </si>
  <si>
    <t xml:space="preserve">Högtryckstvätt steglös justering </t>
  </si>
  <si>
    <t>Position 
6.2</t>
  </si>
  <si>
    <t>Flakmonterad                EL</t>
  </si>
  <si>
    <t>Lösning som kan monteras på lastbilsflak, släp, traktorvagn etc.                                                                                                      
Drift/uppvärmning: EL
Vattentemperatur: Minimum 98 grader
Vattenförbrukning, hetvatten: Minimum 5 liter/minut</t>
  </si>
  <si>
    <t>6.2.1</t>
  </si>
  <si>
    <t>6.2.2</t>
  </si>
  <si>
    <t>Position
 6.3</t>
  </si>
  <si>
    <t>Montage på redskapsbärare</t>
  </si>
  <si>
    <t>Ogräsbekämpningsmaskin med hetvatten, komplett montage som kan anpassas till redskapsbärare.                                                                                                                                                                                                  
Drift/uppvärmning: Bensin/Diesel/HVO/EL/Hydraldrift
Vattentemperatur: Minimum 98 grader
Vattenförbrukning, hetvatten: Minimum 6.5 liter/minut</t>
  </si>
  <si>
    <t>6.3.1</t>
  </si>
  <si>
    <t>Monteringskostnad</t>
  </si>
  <si>
    <t>6.3.2</t>
  </si>
  <si>
    <t>6.3.3</t>
  </si>
  <si>
    <t>Position
 6.4</t>
  </si>
  <si>
    <t>Integrerad släpvagnsmodell</t>
  </si>
  <si>
    <t>Ogräsbekämpningsmaskin med hetvatten, komplett montage integrerat i släpvagn.                                                                                                                                                                                                  
Drift/uppvärmning: Bensin/Diesel/HVO/EL/Hydraldrift
Vattentemperatur: Minimum 98 grader
Vattenförbrukning, hetvatten: Minimum 6.5 liter/minut</t>
  </si>
  <si>
    <t>6.4.1</t>
  </si>
  <si>
    <t>Vattentank, volym: Minimum 300 liter</t>
  </si>
  <si>
    <t>6.4.2</t>
  </si>
  <si>
    <t>Position
 6.5</t>
  </si>
  <si>
    <t xml:space="preserve">Montage på vagn med egen elektriskt fram/bakdrivning </t>
  </si>
  <si>
    <t>Ogräsbekämpningsmaskin med hetvatten monterad på vagn med egen elektrisk fram- &amp; bakdrivning.                                                                                                                                                                                                  
Drift/uppvärmning: EL
Vattentemperatur: Minimum 98 grader
Vattenförbrukning, hetvatten: Minimum 6.5 liter/minut</t>
  </si>
  <si>
    <t>6.5.1</t>
  </si>
  <si>
    <t>Antal/Viktning</t>
  </si>
  <si>
    <t>Total summa</t>
  </si>
  <si>
    <t>Pris per timme (h)</t>
  </si>
  <si>
    <t>Produktrelaterade tjänster</t>
  </si>
  <si>
    <t>Totalt anbudspris</t>
  </si>
  <si>
    <t>Ange rabattsats (%) som gäller vid köp av reservdelar och slitdelar för anbudsområdet:</t>
  </si>
  <si>
    <t>Summering</t>
  </si>
  <si>
    <t>Antal Kompletta Positioner</t>
  </si>
  <si>
    <t>Minst antal grundmaskiner</t>
  </si>
  <si>
    <t>Antal Tillbehör som offereras</t>
  </si>
  <si>
    <t>Min antal Positioner</t>
  </si>
  <si>
    <t>Max antal Postioner</t>
  </si>
  <si>
    <t>Antal Tillbehör som
 ej offereras</t>
  </si>
  <si>
    <t>Instruktioner</t>
  </si>
  <si>
    <t>Spakstyrd eller rattstyrd modell - Med integrerad uppsamlare</t>
  </si>
  <si>
    <t>Position</t>
  </si>
  <si>
    <t>Anbudsgivarens artikelnummer</t>
  </si>
  <si>
    <t>Effekt</t>
  </si>
  <si>
    <t>Tjänst / Tillbehör</t>
  </si>
  <si>
    <t>Service, pris per timme (UHD 4.1.7)</t>
  </si>
  <si>
    <t>Reparation, pris per timme (utöver reparationer som följer av garanti) (UHD 4.1.7)</t>
  </si>
  <si>
    <r>
      <t>Viktig information:</t>
    </r>
    <r>
      <rPr>
        <b/>
        <sz val="28"/>
        <color theme="1"/>
        <rFont val="Avenir Next LT Pro"/>
        <family val="2"/>
      </rPr>
      <t xml:space="preserve"> 
6 punkter att läsa igenom!</t>
    </r>
  </si>
  <si>
    <t>När texten är läst ändra status till läst</t>
  </si>
  <si>
    <t>CamRo</t>
  </si>
  <si>
    <t>BioMant Compact BE, exkl lansar</t>
  </si>
  <si>
    <t>500-l tank inkl gaffelram under maskinen</t>
  </si>
  <si>
    <t>112682ht</t>
  </si>
  <si>
    <t>Lans för högtryckstvätt</t>
  </si>
  <si>
    <t>BioMant Flex 24D Elektrisk</t>
  </si>
  <si>
    <t>Elektrisk BioMant Flex</t>
  </si>
  <si>
    <t>Ingår</t>
  </si>
  <si>
    <t>BioMant Compact BE inkl A-ram</t>
  </si>
  <si>
    <t>BioMant Compact BE, exkl lansar, inkl släpvagn</t>
  </si>
  <si>
    <t>BioMant Flex 24D Elektrisk inkl elvagn</t>
  </si>
  <si>
    <t>BioMant Flex inkl elektrisk vagn med drivning</t>
  </si>
  <si>
    <t>Ingår 500 liter</t>
  </si>
  <si>
    <t>Ingår 500 liters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</si>
</sst>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kr&quot;* #,##0.00_);_(&quot;kr&quot;* \(#,##0.00\);_(&quot;kr&quot;* &quot;-&quot;??_);_(@_)"/>
    <numFmt numFmtId="165" formatCode="_-* #,##0\ &quot;kr&quot;_-;\-* #,##0\ &quot;kr&quot;_-;_-* &quot;-&quot;??\ &quot;kr&quot;_-;_-@_-"/>
    <numFmt numFmtId="166" formatCode="_-* #,##0\ [$kr-41D]_-;\-* #,##0\ [$kr-41D]_-;_-* &quot;-&quot;??\ [$kr-41D]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16"/>
      <color theme="1"/>
      <name val="Avenir Next LT Pro"/>
      <family val="2"/>
    </font>
    <font>
      <b/>
      <sz val="14"/>
      <color theme="1"/>
      <name val="Avenir Next LT Pro"/>
      <family val="2"/>
    </font>
    <font>
      <b/>
      <sz val="28"/>
      <color theme="1"/>
      <name val="Avenir Next LT Pro"/>
      <family val="2"/>
    </font>
    <font>
      <b/>
      <sz val="36"/>
      <color theme="1"/>
      <name val="Avenir Next LT Pro"/>
      <family val="2"/>
    </font>
    <font>
      <b/>
      <sz val="24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b/>
      <sz val="12"/>
      <color theme="1"/>
      <name val="Avenir Next LT Pro"/>
      <family val="2"/>
    </font>
    <font>
      <i/>
      <sz val="12"/>
      <color theme="1"/>
      <name val="Avenir Next LT Pro"/>
      <family val="2"/>
    </font>
    <font>
      <sz val="14"/>
      <color theme="1"/>
      <name val="Avenir Next LT Pro"/>
      <family val="2"/>
    </font>
    <font>
      <sz val="10"/>
      <name val="Arial"/>
      <family val="2"/>
    </font>
    <font>
      <b/>
      <sz val="11"/>
      <color theme="1"/>
      <name val="Avenir Next LT Pro"/>
      <family val="2"/>
    </font>
    <font>
      <b/>
      <sz val="10"/>
      <color theme="1"/>
      <name val="Avenir Next LT Pro"/>
      <family val="2"/>
    </font>
    <font>
      <sz val="10"/>
      <name val="Avenir Next LT Pro"/>
      <family val="2"/>
    </font>
    <font>
      <sz val="10"/>
      <color rgb="FF000000"/>
      <name val="Avenir Next LT Pro"/>
      <family val="2"/>
    </font>
    <font>
      <sz val="10"/>
      <color theme="1"/>
      <name val="Avenir Next LT Pro"/>
      <family val="2"/>
    </font>
    <font>
      <b/>
      <sz val="14"/>
      <color theme="0"/>
      <name val="Avenir Next LT Pro"/>
      <family val="2"/>
    </font>
    <font>
      <b/>
      <sz val="14"/>
      <color theme="0" tint="-0.14999847407452621"/>
      <name val="Avenir Next LT Pro"/>
      <family val="2"/>
    </font>
    <font>
      <sz val="11"/>
      <color rgb="FF000000"/>
      <name val="Avenir Next LT Pro"/>
      <family val="2"/>
    </font>
    <font>
      <sz val="10"/>
      <color theme="0"/>
      <name val="Avenir Next LT Pro"/>
      <family val="2"/>
    </font>
    <font>
      <sz val="8"/>
      <color theme="0"/>
      <name val="Avenir Next LT Pro"/>
      <family val="2"/>
    </font>
    <font>
      <b/>
      <sz val="10"/>
      <color theme="0" tint="-0.249977111117893"/>
      <name val="Avenir Next LT Pro"/>
      <family val="2"/>
    </font>
    <font>
      <b/>
      <sz val="10"/>
      <color theme="0"/>
      <name val="Avenir Next LT Pro"/>
      <family val="2"/>
    </font>
    <font>
      <sz val="8"/>
      <color theme="1"/>
      <name val="Avenir Next LT Pro"/>
      <family val="2"/>
    </font>
    <font>
      <b/>
      <sz val="10"/>
      <color theme="0" tint="-0.14999847407452621"/>
      <name val="Avenir Next LT Pro"/>
      <family val="2"/>
    </font>
    <font>
      <b/>
      <sz val="8"/>
      <color theme="1"/>
      <name val="Avenir Next LT Pro"/>
      <family val="2"/>
    </font>
    <font>
      <b/>
      <sz val="8"/>
      <color theme="0"/>
      <name val="Avenir Next LT Pro"/>
      <family val="2"/>
    </font>
    <font>
      <sz val="6"/>
      <color theme="1"/>
      <name val="Avenir Next LT Pro"/>
      <family val="2"/>
    </font>
    <font>
      <b/>
      <sz val="16"/>
      <color theme="0" tint="-0.14999847407452621"/>
      <name val="Avenir Next LT Pro"/>
      <family val="2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3" fillId="0" borderId="0"/>
  </cellStyleXfs>
  <cellXfs count="13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5" borderId="6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/>
    </xf>
    <xf numFmtId="0" fontId="8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hidden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9" fillId="8" borderId="13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19" fillId="8" borderId="14" xfId="0" applyFont="1" applyFill="1" applyBorder="1" applyAlignment="1">
      <alignment horizontal="center" vertical="center" wrapText="1"/>
    </xf>
    <xf numFmtId="0" fontId="19" fillId="8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/>
    </xf>
    <xf numFmtId="0" fontId="14" fillId="0" borderId="0" xfId="0" applyFont="1" applyAlignment="1" applyProtection="1">
      <alignment horizontal="center" vertical="center" wrapText="1"/>
      <protection hidden="1"/>
    </xf>
    <xf numFmtId="0" fontId="21" fillId="0" borderId="0" xfId="0" applyFont="1" applyAlignment="1">
      <alignment vertical="center"/>
    </xf>
    <xf numFmtId="0" fontId="2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center" wrapText="1"/>
      <protection hidden="1"/>
    </xf>
    <xf numFmtId="165" fontId="14" fillId="0" borderId="0" xfId="1" applyNumberFormat="1" applyFont="1" applyFill="1" applyBorder="1" applyAlignment="1" applyProtection="1">
      <alignment vertical="center"/>
    </xf>
    <xf numFmtId="0" fontId="2" fillId="0" borderId="17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23" fillId="9" borderId="18" xfId="0" applyFont="1" applyFill="1" applyBorder="1" applyAlignment="1" applyProtection="1">
      <alignment horizontal="center" vertical="center" wrapText="1"/>
      <protection hidden="1"/>
    </xf>
    <xf numFmtId="0" fontId="23" fillId="9" borderId="19" xfId="0" applyFont="1" applyFill="1" applyBorder="1" applyAlignment="1" applyProtection="1">
      <alignment horizontal="center" vertical="center" wrapText="1"/>
      <protection hidden="1"/>
    </xf>
    <xf numFmtId="0" fontId="25" fillId="0" borderId="22" xfId="0" applyFont="1" applyBorder="1" applyAlignment="1">
      <alignment horizontal="center" vertical="center"/>
    </xf>
    <xf numFmtId="0" fontId="26" fillId="3" borderId="20" xfId="0" applyFont="1" applyFill="1" applyBorder="1" applyAlignment="1" applyProtection="1">
      <alignment horizontal="center" vertical="center" wrapText="1"/>
      <protection hidden="1"/>
    </xf>
    <xf numFmtId="0" fontId="15" fillId="3" borderId="21" xfId="0" applyFont="1" applyFill="1" applyBorder="1" applyAlignment="1" applyProtection="1">
      <alignment horizontal="center" vertical="center" wrapText="1"/>
      <protection hidden="1"/>
    </xf>
    <xf numFmtId="1" fontId="27" fillId="0" borderId="22" xfId="2" applyNumberFormat="1" applyFont="1" applyBorder="1" applyAlignment="1">
      <alignment horizontal="center" vertical="center"/>
    </xf>
    <xf numFmtId="0" fontId="10" fillId="3" borderId="19" xfId="0" applyFont="1" applyFill="1" applyBorder="1" applyAlignment="1" applyProtection="1">
      <alignment horizontal="center" vertical="center" wrapText="1"/>
      <protection hidden="1"/>
    </xf>
    <xf numFmtId="0" fontId="2" fillId="3" borderId="23" xfId="0" applyFont="1" applyFill="1" applyBorder="1" applyAlignment="1" applyProtection="1">
      <alignment horizontal="center" vertical="center" wrapText="1"/>
      <protection hidden="1"/>
    </xf>
    <xf numFmtId="0" fontId="10" fillId="5" borderId="23" xfId="3" applyFont="1" applyFill="1" applyBorder="1" applyAlignment="1" applyProtection="1">
      <alignment horizontal="center" vertical="center"/>
    </xf>
    <xf numFmtId="1" fontId="26" fillId="10" borderId="26" xfId="2" applyNumberFormat="1" applyFont="1" applyFill="1" applyBorder="1" applyAlignment="1">
      <alignment horizontal="center" vertical="center" wrapText="1"/>
    </xf>
    <xf numFmtId="0" fontId="26" fillId="3" borderId="24" xfId="0" applyFont="1" applyFill="1" applyBorder="1" applyAlignment="1" applyProtection="1">
      <alignment horizontal="center" vertical="center" wrapText="1"/>
      <protection hidden="1"/>
    </xf>
    <xf numFmtId="0" fontId="15" fillId="3" borderId="25" xfId="0" applyFont="1" applyFill="1" applyBorder="1" applyAlignment="1" applyProtection="1">
      <alignment horizontal="center" vertical="center" wrapText="1"/>
      <protection hidden="1"/>
    </xf>
    <xf numFmtId="0" fontId="26" fillId="3" borderId="26" xfId="0" applyFont="1" applyFill="1" applyBorder="1" applyAlignment="1" applyProtection="1">
      <alignment horizontal="center" vertical="center" wrapText="1"/>
      <protection hidden="1"/>
    </xf>
    <xf numFmtId="0" fontId="12" fillId="0" borderId="27" xfId="0" applyFont="1" applyBorder="1" applyAlignment="1">
      <alignment vertical="center"/>
    </xf>
    <xf numFmtId="0" fontId="3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14" fillId="0" borderId="28" xfId="0" applyFont="1" applyBorder="1" applyAlignment="1" applyProtection="1">
      <alignment horizontal="center" vertical="center" wrapText="1"/>
      <protection hidden="1"/>
    </xf>
    <xf numFmtId="0" fontId="8" fillId="0" borderId="28" xfId="0" applyFont="1" applyBorder="1" applyAlignment="1">
      <alignment vertical="center" wrapText="1"/>
    </xf>
    <xf numFmtId="0" fontId="21" fillId="0" borderId="28" xfId="0" applyFont="1" applyBorder="1" applyAlignment="1">
      <alignment vertical="center"/>
    </xf>
    <xf numFmtId="0" fontId="2" fillId="0" borderId="28" xfId="3" applyFont="1" applyFill="1" applyBorder="1" applyAlignment="1" applyProtection="1">
      <alignment vertical="center"/>
    </xf>
    <xf numFmtId="0" fontId="2" fillId="0" borderId="28" xfId="3" applyFont="1" applyFill="1" applyBorder="1" applyAlignment="1" applyProtection="1">
      <alignment vertical="center" wrapText="1"/>
      <protection hidden="1"/>
    </xf>
    <xf numFmtId="165" fontId="14" fillId="0" borderId="28" xfId="1" applyNumberFormat="1" applyFont="1" applyFill="1" applyBorder="1" applyAlignment="1" applyProtection="1">
      <alignment vertical="center"/>
    </xf>
    <xf numFmtId="0" fontId="19" fillId="8" borderId="30" xfId="0" applyFont="1" applyFill="1" applyBorder="1" applyAlignment="1">
      <alignment horizontal="center" vertical="center" textRotation="90"/>
    </xf>
    <xf numFmtId="0" fontId="19" fillId="8" borderId="31" xfId="0" applyFont="1" applyFill="1" applyBorder="1" applyAlignment="1">
      <alignment horizontal="center" vertical="center" textRotation="90"/>
    </xf>
    <xf numFmtId="0" fontId="19" fillId="8" borderId="31" xfId="0" applyFont="1" applyFill="1" applyBorder="1" applyAlignment="1">
      <alignment horizontal="left" vertical="center"/>
    </xf>
    <xf numFmtId="0" fontId="19" fillId="8" borderId="32" xfId="0" applyFont="1" applyFill="1" applyBorder="1" applyAlignment="1">
      <alignment horizontal="center" vertical="center" textRotation="90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33" xfId="0" applyFont="1" applyBorder="1" applyAlignment="1">
      <alignment vertical="center"/>
    </xf>
    <xf numFmtId="0" fontId="29" fillId="9" borderId="23" xfId="0" applyFont="1" applyFill="1" applyBorder="1" applyAlignment="1" applyProtection="1">
      <alignment horizontal="center" vertical="center" wrapText="1"/>
      <protection hidden="1"/>
    </xf>
    <xf numFmtId="0" fontId="29" fillId="9" borderId="23" xfId="4" applyFont="1" applyFill="1" applyBorder="1" applyAlignment="1" applyProtection="1">
      <alignment horizontal="center" vertical="center" wrapText="1"/>
      <protection hidden="1"/>
    </xf>
    <xf numFmtId="0" fontId="10" fillId="0" borderId="3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33" xfId="0" applyFont="1" applyBorder="1" applyAlignment="1">
      <alignment vertical="center"/>
    </xf>
    <xf numFmtId="0" fontId="10" fillId="3" borderId="23" xfId="0" applyFont="1" applyFill="1" applyBorder="1" applyAlignment="1" applyProtection="1">
      <alignment horizontal="center" vertical="center" wrapText="1"/>
      <protection hidden="1"/>
    </xf>
    <xf numFmtId="0" fontId="8" fillId="3" borderId="23" xfId="0" applyFont="1" applyFill="1" applyBorder="1" applyAlignment="1" applyProtection="1">
      <alignment horizontal="center" vertical="center" wrapText="1"/>
      <protection hidden="1"/>
    </xf>
    <xf numFmtId="0" fontId="16" fillId="3" borderId="23" xfId="0" applyFont="1" applyFill="1" applyBorder="1" applyAlignment="1" applyProtection="1">
      <alignment horizontal="left" vertical="center" wrapText="1"/>
      <protection hidden="1"/>
    </xf>
    <xf numFmtId="0" fontId="2" fillId="11" borderId="23" xfId="3" applyFont="1" applyFill="1" applyBorder="1" applyAlignment="1" applyProtection="1">
      <alignment vertical="center"/>
      <protection locked="0"/>
    </xf>
    <xf numFmtId="0" fontId="2" fillId="11" borderId="23" xfId="3" applyFont="1" applyFill="1" applyBorder="1" applyAlignment="1" applyProtection="1">
      <alignment vertical="center" wrapText="1"/>
      <protection locked="0" hidden="1"/>
    </xf>
    <xf numFmtId="166" fontId="2" fillId="11" borderId="23" xfId="1" applyNumberFormat="1" applyFont="1" applyFill="1" applyBorder="1" applyAlignment="1" applyProtection="1">
      <alignment vertical="center"/>
      <protection locked="0"/>
    </xf>
    <xf numFmtId="0" fontId="30" fillId="0" borderId="23" xfId="0" applyFont="1" applyBorder="1" applyAlignment="1">
      <alignment horizontal="center" vertical="center"/>
    </xf>
    <xf numFmtId="0" fontId="18" fillId="0" borderId="34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18" fillId="3" borderId="23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vertical="center"/>
    </xf>
    <xf numFmtId="165" fontId="14" fillId="7" borderId="23" xfId="1" applyNumberFormat="1" applyFont="1" applyFill="1" applyBorder="1" applyAlignment="1" applyProtection="1">
      <alignment vertical="center"/>
    </xf>
    <xf numFmtId="0" fontId="2" fillId="0" borderId="36" xfId="0" applyFont="1" applyBorder="1" applyAlignment="1">
      <alignment vertical="center"/>
    </xf>
    <xf numFmtId="0" fontId="0" fillId="0" borderId="37" xfId="0" applyBorder="1"/>
    <xf numFmtId="0" fontId="2" fillId="0" borderId="3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9" fillId="9" borderId="39" xfId="0" applyFont="1" applyFill="1" applyBorder="1" applyAlignment="1" applyProtection="1">
      <alignment horizontal="center" vertical="center" wrapText="1"/>
      <protection hidden="1"/>
    </xf>
    <xf numFmtId="0" fontId="18" fillId="7" borderId="23" xfId="0" applyFont="1" applyFill="1" applyBorder="1" applyAlignment="1" applyProtection="1">
      <alignment vertical="center" wrapText="1"/>
      <protection hidden="1"/>
    </xf>
    <xf numFmtId="165" fontId="18" fillId="11" borderId="23" xfId="1" applyNumberFormat="1" applyFont="1" applyFill="1" applyBorder="1" applyAlignment="1" applyProtection="1">
      <alignment vertical="center"/>
      <protection locked="0"/>
    </xf>
    <xf numFmtId="0" fontId="15" fillId="7" borderId="0" xfId="0" applyFont="1" applyFill="1" applyAlignment="1" applyProtection="1">
      <alignment horizontal="center" vertical="center" wrapText="1"/>
      <protection hidden="1"/>
    </xf>
    <xf numFmtId="0" fontId="18" fillId="0" borderId="0" xfId="3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vertical="center" wrapText="1"/>
      <protection hidden="1"/>
    </xf>
    <xf numFmtId="165" fontId="14" fillId="7" borderId="40" xfId="1" applyNumberFormat="1" applyFont="1" applyFill="1" applyBorder="1" applyAlignment="1" applyProtection="1">
      <alignment vertical="center"/>
    </xf>
    <xf numFmtId="0" fontId="14" fillId="6" borderId="41" xfId="0" applyFont="1" applyFill="1" applyBorder="1" applyAlignment="1">
      <alignment vertical="center"/>
    </xf>
    <xf numFmtId="165" fontId="14" fillId="7" borderId="42" xfId="1" applyNumberFormat="1" applyFont="1" applyFill="1" applyBorder="1" applyAlignment="1" applyProtection="1">
      <alignment vertical="center"/>
    </xf>
    <xf numFmtId="0" fontId="14" fillId="6" borderId="43" xfId="0" applyFont="1" applyFill="1" applyBorder="1" applyAlignment="1">
      <alignment horizontal="left" vertical="center"/>
    </xf>
    <xf numFmtId="0" fontId="14" fillId="6" borderId="44" xfId="0" applyFont="1" applyFill="1" applyBorder="1" applyAlignment="1">
      <alignment horizontal="left" vertical="center"/>
    </xf>
    <xf numFmtId="0" fontId="14" fillId="6" borderId="45" xfId="0" applyFont="1" applyFill="1" applyBorder="1" applyAlignment="1">
      <alignment horizontal="left" vertical="center"/>
    </xf>
    <xf numFmtId="9" fontId="18" fillId="11" borderId="45" xfId="2" applyFont="1" applyFill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4" borderId="46" xfId="3" applyFont="1" applyFill="1" applyBorder="1" applyAlignment="1" applyProtection="1">
      <alignment horizontal="center" vertical="center"/>
      <protection locked="0"/>
    </xf>
    <xf numFmtId="0" fontId="4" fillId="4" borderId="0" xfId="3" applyFont="1" applyFill="1" applyBorder="1" applyAlignment="1" applyProtection="1">
      <alignment horizontal="center" vertical="center"/>
      <protection locked="0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5" fillId="7" borderId="23" xfId="0" applyFont="1" applyFill="1" applyBorder="1" applyAlignment="1" applyProtection="1">
      <alignment horizontal="center" vertical="center" wrapText="1"/>
      <protection hidden="1"/>
    </xf>
    <xf numFmtId="0" fontId="28" fillId="0" borderId="35" xfId="0" applyFont="1" applyBorder="1" applyAlignment="1" applyProtection="1">
      <alignment horizontal="center" vertical="center" textRotation="90" wrapText="1"/>
      <protection hidden="1"/>
    </xf>
    <xf numFmtId="0" fontId="28" fillId="0" borderId="0" xfId="0" applyFont="1" applyAlignment="1" applyProtection="1">
      <alignment horizontal="center" vertical="center" textRotation="90" wrapText="1"/>
      <protection hidden="1"/>
    </xf>
    <xf numFmtId="0" fontId="22" fillId="9" borderId="13" xfId="0" applyFont="1" applyFill="1" applyBorder="1" applyAlignment="1" applyProtection="1">
      <alignment horizontal="center" vertical="center" wrapText="1"/>
      <protection hidden="1"/>
    </xf>
    <xf numFmtId="0" fontId="22" fillId="9" borderId="14" xfId="0" applyFont="1" applyFill="1" applyBorder="1" applyAlignment="1" applyProtection="1">
      <alignment horizontal="center" vertical="center" wrapText="1"/>
      <protection hidden="1"/>
    </xf>
    <xf numFmtId="0" fontId="22" fillId="9" borderId="15" xfId="0" applyFont="1" applyFill="1" applyBorder="1" applyAlignment="1" applyProtection="1">
      <alignment horizontal="center" vertical="center" wrapText="1"/>
      <protection hidden="1"/>
    </xf>
    <xf numFmtId="1" fontId="24" fillId="0" borderId="20" xfId="2" applyNumberFormat="1" applyFont="1" applyBorder="1" applyAlignment="1">
      <alignment horizontal="center" vertical="center"/>
    </xf>
    <xf numFmtId="1" fontId="24" fillId="0" borderId="21" xfId="2" applyNumberFormat="1" applyFont="1" applyBorder="1" applyAlignment="1">
      <alignment horizontal="center" vertical="center"/>
    </xf>
    <xf numFmtId="1" fontId="28" fillId="0" borderId="24" xfId="2" applyNumberFormat="1" applyFont="1" applyFill="1" applyBorder="1" applyAlignment="1">
      <alignment horizontal="center" vertical="center" wrapText="1"/>
    </xf>
    <xf numFmtId="1" fontId="28" fillId="0" borderId="25" xfId="2" applyNumberFormat="1" applyFont="1" applyFill="1" applyBorder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0" fontId="28" fillId="0" borderId="37" xfId="0" applyFont="1" applyBorder="1" applyAlignment="1" applyProtection="1">
      <alignment horizontal="center" vertical="center" textRotation="90" wrapText="1"/>
      <protection hidden="1"/>
    </xf>
  </cellXfs>
  <cellStyles count="5">
    <cellStyle name="20 % - Dekorfärg6" xfId="3" builtinId="50"/>
    <cellStyle name="Normal" xfId="0" builtinId="0"/>
    <cellStyle name="Normal 2" xfId="4" xr:uid="{8E8F1F49-DAAA-480D-9523-7CA6A4CFDD6A}"/>
    <cellStyle name="Procent" xfId="2" builtinId="5"/>
    <cellStyle name="Valuta" xfId="1" builtinId="4"/>
  </cellStyles>
  <dxfs count="29"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ont>
        <color theme="9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1955136</xdr:colOff>
      <xdr:row>0</xdr:row>
      <xdr:rowOff>55939</xdr:rowOff>
    </xdr:from>
    <xdr:ext cx="1579788" cy="958374"/>
    <xdr:pic>
      <xdr:nvPicPr>
        <xdr:cNvPr id="2" name="Bildobjekt 2">
          <a:extLst>
            <a:ext uri="{FF2B5EF4-FFF2-40B4-BE49-F238E27FC236}">
              <a16:creationId xmlns:a16="http://schemas.microsoft.com/office/drawing/2014/main" id="{E77F0AF5-F135-430A-A61E-C317AAA8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1186" y="55939"/>
          <a:ext cx="1579788" cy="9583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98535</xdr:colOff>
      <xdr:row>0</xdr:row>
      <xdr:rowOff>0</xdr:rowOff>
    </xdr:from>
    <xdr:to>
      <xdr:col>13</xdr:col>
      <xdr:colOff>1051035</xdr:colOff>
      <xdr:row>3</xdr:row>
      <xdr:rowOff>262822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F43C00FC-F21A-4128-BA90-F78AFCF2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635" y="0"/>
          <a:ext cx="952500" cy="562859"/>
        </a:xfrm>
        <a:prstGeom prst="rect">
          <a:avLst/>
        </a:prstGeom>
      </xdr:spPr>
    </xdr:pic>
    <xdr:clientData/>
  </xdr:twoCellAnchor>
  <xdr:oneCellAnchor>
    <xdr:from>
      <xdr:col>4</xdr:col>
      <xdr:colOff>13137</xdr:colOff>
      <xdr:row>9</xdr:row>
      <xdr:rowOff>39413</xdr:rowOff>
    </xdr:from>
    <xdr:ext cx="11068387" cy="144277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BFB701D-5ACE-4D0F-AEC0-32F03C43BB24}"/>
            </a:ext>
          </a:extLst>
        </xdr:cNvPr>
        <xdr:cNvSpPr txBox="1"/>
      </xdr:nvSpPr>
      <xdr:spPr>
        <a:xfrm>
          <a:off x="203637" y="1572938"/>
          <a:ext cx="11068387" cy="1442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200" b="1"/>
            <a:t>Vänligen observera nedan:</a:t>
          </a:r>
          <a:br>
            <a:rPr lang="en-GB" sz="1200"/>
          </a:br>
          <a:r>
            <a:rPr lang="en-GB" sz="1200" b="1"/>
            <a:t>Prissättning:</a:t>
          </a:r>
        </a:p>
        <a:p>
          <a:pPr algn="ctr"/>
          <a:r>
            <a:rPr lang="en-GB" sz="1000"/>
            <a:t>För de grundmaskiner som inte erbjuds kommer utvärderingspriset att fastställas  genom att lägga till ett belastningspris per </a:t>
          </a:r>
        </a:p>
        <a:p>
          <a:pPr algn="ctr"/>
          <a:r>
            <a:rPr lang="en-GB" sz="1000"/>
            <a:t>maskin, tillbehör eller redskap. </a:t>
          </a:r>
        </a:p>
        <a:p>
          <a:pPr algn="ctr"/>
          <a:endParaRPr lang="en-GB" sz="400"/>
        </a:p>
        <a:p>
          <a:pPr algn="ctr"/>
          <a:r>
            <a:rPr lang="en-GB" sz="1200" b="1"/>
            <a:t>Ange talet "1" för de tillbehör och redskap som redan ingår i grundmaskinen.</a:t>
          </a:r>
        </a:p>
        <a:p>
          <a:pPr algn="ctr"/>
          <a:endParaRPr lang="en-GB" sz="400"/>
        </a:p>
        <a:p>
          <a:pPr algn="ctr"/>
          <a:r>
            <a:rPr lang="en-GB" sz="1200" b="1"/>
            <a:t>Krav för Antagande av Anbud:</a:t>
          </a:r>
        </a:p>
        <a:p>
          <a:pPr algn="ctr"/>
          <a:r>
            <a:rPr lang="en-GB" sz="1000"/>
            <a:t>För att anbudet ska kunna godkännas måste </a:t>
          </a:r>
          <a:r>
            <a:rPr lang="en-GB" sz="1000" b="1"/>
            <a:t>minst 1 </a:t>
          </a:r>
          <a:r>
            <a:rPr lang="en-GB" sz="1000"/>
            <a:t>av de grundmaskiner som listas nedan erbjudas och uppfylla de specificerade kraven enligt Upphandlingsdokument 2.13.3.1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C296-4920-4430-932C-4C3E31D43F52}">
  <sheetPr codeName="Sheet14">
    <tabColor rgb="FFFFC000"/>
    <pageSetUpPr fitToPage="1"/>
  </sheetPr>
  <dimension ref="A1:R52"/>
  <sheetViews>
    <sheetView showGridLines="0" topLeftCell="A6" zoomScale="80" zoomScaleNormal="80" workbookViewId="0">
      <selection activeCell="J21" sqref="J21"/>
    </sheetView>
  </sheetViews>
  <sheetFormatPr defaultColWidth="9.26953125" defaultRowHeight="14.5" x14ac:dyDescent="0.35"/>
  <cols>
    <col min="1" max="1" width="13" style="1" customWidth="1"/>
    <col min="2" max="2" width="23.81640625" style="1" customWidth="1"/>
    <col min="3" max="3" width="32.81640625" style="1" customWidth="1"/>
    <col min="4" max="4" width="5" style="1" customWidth="1"/>
    <col min="5" max="5" width="24" style="1" customWidth="1"/>
    <col min="6" max="7" width="28" style="1" customWidth="1"/>
    <col min="8" max="8" width="21.81640625" style="1" customWidth="1"/>
    <col min="9" max="9" width="4.453125" style="1" customWidth="1"/>
    <col min="10" max="10" width="23.7265625" style="1" customWidth="1"/>
    <col min="11" max="19" width="9.26953125" style="1"/>
    <col min="20" max="20" width="39.453125" style="1" customWidth="1"/>
    <col min="21" max="16384" width="9.26953125" style="1"/>
  </cols>
  <sheetData>
    <row r="1" spans="1:18" ht="51" customHeight="1" x14ac:dyDescent="0.35">
      <c r="B1" s="2"/>
    </row>
    <row r="2" spans="1:18" ht="51" customHeight="1" x14ac:dyDescent="0.35"/>
    <row r="3" spans="1:18" ht="21" customHeight="1" x14ac:dyDescent="0.35">
      <c r="B3" s="2"/>
    </row>
    <row r="4" spans="1:18" ht="42.65" customHeight="1" x14ac:dyDescent="0.35">
      <c r="B4" s="3" t="s">
        <v>0</v>
      </c>
      <c r="C4" s="113" t="s">
        <v>101</v>
      </c>
      <c r="D4" s="114"/>
      <c r="E4" s="114"/>
      <c r="F4" s="114"/>
    </row>
    <row r="5" spans="1:18" ht="42.65" customHeight="1" x14ac:dyDescent="0.35">
      <c r="B5" s="121" t="s">
        <v>99</v>
      </c>
      <c r="C5" s="122"/>
      <c r="D5" s="122"/>
      <c r="E5" s="122"/>
      <c r="F5" s="122"/>
      <c r="G5" s="122"/>
      <c r="H5" s="122"/>
    </row>
    <row r="6" spans="1:18" ht="42.65" customHeight="1" x14ac:dyDescent="0.35">
      <c r="B6" s="122"/>
      <c r="C6" s="122"/>
      <c r="D6" s="122"/>
      <c r="E6" s="122"/>
      <c r="F6" s="122"/>
      <c r="G6" s="122"/>
      <c r="H6" s="122"/>
    </row>
    <row r="7" spans="1:18" ht="15.65" customHeight="1" thickBot="1" x14ac:dyDescent="0.4">
      <c r="B7" s="4"/>
      <c r="C7" s="4"/>
      <c r="D7" s="4"/>
      <c r="E7" s="4"/>
      <c r="F7" s="4"/>
      <c r="G7" s="4"/>
      <c r="H7" s="4"/>
    </row>
    <row r="8" spans="1:18" ht="20.149999999999999" customHeight="1" x14ac:dyDescent="0.4">
      <c r="A8" s="123" t="s">
        <v>1</v>
      </c>
      <c r="B8" s="5" t="s">
        <v>2</v>
      </c>
      <c r="C8" s="6" t="s">
        <v>3</v>
      </c>
      <c r="D8" s="7"/>
      <c r="E8" s="8" t="s">
        <v>2</v>
      </c>
      <c r="F8" s="6" t="s">
        <v>3</v>
      </c>
      <c r="G8" s="7"/>
      <c r="H8" s="9"/>
      <c r="J8" s="10"/>
    </row>
    <row r="9" spans="1:18" ht="20.149999999999999" customHeight="1" x14ac:dyDescent="0.35">
      <c r="A9" s="123"/>
      <c r="B9" s="11" t="s">
        <v>4</v>
      </c>
      <c r="C9" s="12" t="s">
        <v>5</v>
      </c>
      <c r="D9" s="13"/>
      <c r="E9" s="14" t="s">
        <v>6</v>
      </c>
      <c r="F9" s="12" t="s">
        <v>7</v>
      </c>
      <c r="G9" s="13"/>
      <c r="H9" s="15"/>
      <c r="J9" s="10"/>
    </row>
    <row r="10" spans="1:18" ht="20.149999999999999" customHeight="1" x14ac:dyDescent="0.35">
      <c r="A10" s="123"/>
      <c r="B10" s="11" t="s">
        <v>8</v>
      </c>
      <c r="C10" s="12" t="s">
        <v>9</v>
      </c>
      <c r="D10" s="13"/>
      <c r="E10" s="14" t="s">
        <v>10</v>
      </c>
      <c r="F10" s="12" t="s">
        <v>11</v>
      </c>
      <c r="G10" s="13"/>
      <c r="H10" s="15"/>
      <c r="J10" s="10"/>
      <c r="L10" s="16"/>
      <c r="M10" s="16"/>
      <c r="N10" s="16"/>
      <c r="O10" s="16"/>
      <c r="P10" s="16"/>
      <c r="Q10" s="16"/>
      <c r="R10" s="16"/>
    </row>
    <row r="11" spans="1:18" ht="20.149999999999999" customHeight="1" x14ac:dyDescent="0.35">
      <c r="A11" s="123"/>
      <c r="B11" s="11" t="s">
        <v>12</v>
      </c>
      <c r="C11" s="12" t="s">
        <v>13</v>
      </c>
      <c r="D11" s="13"/>
      <c r="E11" s="14" t="s">
        <v>14</v>
      </c>
      <c r="F11" s="12" t="s">
        <v>15</v>
      </c>
      <c r="G11" s="13"/>
      <c r="H11" s="15"/>
      <c r="J11" s="10"/>
    </row>
    <row r="12" spans="1:18" ht="8.15" customHeight="1" x14ac:dyDescent="0.35">
      <c r="A12" s="123"/>
      <c r="B12" s="11"/>
      <c r="C12" s="12"/>
      <c r="D12" s="13"/>
      <c r="E12" s="14"/>
      <c r="F12" s="12"/>
      <c r="G12" s="13"/>
      <c r="H12" s="15"/>
      <c r="J12" s="10"/>
    </row>
    <row r="13" spans="1:18" ht="20.149999999999999" customHeight="1" x14ac:dyDescent="0.35">
      <c r="A13" s="123"/>
      <c r="B13" s="11" t="s">
        <v>16</v>
      </c>
      <c r="C13" s="12" t="s">
        <v>17</v>
      </c>
      <c r="D13" s="13"/>
      <c r="E13" s="14" t="s">
        <v>18</v>
      </c>
      <c r="F13" s="12" t="s">
        <v>19</v>
      </c>
      <c r="G13" s="13"/>
      <c r="H13" s="15"/>
      <c r="J13" s="10"/>
    </row>
    <row r="14" spans="1:18" ht="20.149999999999999" customHeight="1" x14ac:dyDescent="0.35">
      <c r="A14" s="123"/>
      <c r="B14" s="11" t="s">
        <v>20</v>
      </c>
      <c r="C14" s="12" t="s">
        <v>21</v>
      </c>
      <c r="D14" s="13"/>
      <c r="E14" s="14" t="s">
        <v>22</v>
      </c>
      <c r="F14" s="12" t="s">
        <v>23</v>
      </c>
      <c r="G14" s="13"/>
      <c r="H14" s="15"/>
      <c r="J14" s="10"/>
    </row>
    <row r="15" spans="1:18" ht="20.149999999999999" customHeight="1" x14ac:dyDescent="0.35">
      <c r="A15" s="123"/>
      <c r="B15" s="11"/>
      <c r="C15" s="12"/>
      <c r="D15" s="13"/>
      <c r="E15" s="14" t="s">
        <v>24</v>
      </c>
      <c r="F15" s="12" t="s">
        <v>25</v>
      </c>
      <c r="G15" s="13"/>
      <c r="H15" s="15"/>
      <c r="J15" s="10"/>
    </row>
    <row r="16" spans="1:18" ht="8.15" customHeight="1" x14ac:dyDescent="0.35">
      <c r="A16" s="123"/>
      <c r="B16" s="11"/>
      <c r="C16" s="12"/>
      <c r="D16" s="13"/>
      <c r="E16" s="13"/>
      <c r="F16" s="13"/>
      <c r="G16" s="13"/>
      <c r="H16" s="15"/>
      <c r="J16" s="10"/>
    </row>
    <row r="17" spans="1:18" ht="20.149999999999999" customHeight="1" x14ac:dyDescent="0.35">
      <c r="A17" s="123"/>
      <c r="B17" s="11" t="s">
        <v>26</v>
      </c>
      <c r="C17" s="12" t="s">
        <v>27</v>
      </c>
      <c r="D17" s="13"/>
      <c r="E17" s="17">
        <v>6</v>
      </c>
      <c r="F17" s="18" t="s">
        <v>28</v>
      </c>
      <c r="G17" s="13"/>
      <c r="H17" s="15"/>
    </row>
    <row r="18" spans="1:18" ht="20.149999999999999" customHeight="1" x14ac:dyDescent="0.35">
      <c r="A18" s="123"/>
      <c r="B18" s="11" t="s">
        <v>29</v>
      </c>
      <c r="C18" s="12" t="s">
        <v>30</v>
      </c>
      <c r="D18" s="13"/>
      <c r="E18" s="14">
        <v>7</v>
      </c>
      <c r="F18" s="12" t="s">
        <v>31</v>
      </c>
      <c r="G18" s="13"/>
      <c r="H18" s="15"/>
    </row>
    <row r="19" spans="1:18" ht="20.149999999999999" customHeight="1" thickBot="1" x14ac:dyDescent="0.4">
      <c r="A19" s="123"/>
      <c r="B19" s="19"/>
      <c r="C19" s="20"/>
      <c r="D19" s="21"/>
      <c r="E19" s="22">
        <v>8</v>
      </c>
      <c r="F19" s="20" t="s">
        <v>32</v>
      </c>
      <c r="G19" s="21"/>
      <c r="H19" s="23"/>
      <c r="J19" s="10"/>
    </row>
    <row r="20" spans="1:18" ht="20.149999999999999" customHeight="1" thickBot="1" x14ac:dyDescent="0.4">
      <c r="J20" s="10" t="s">
        <v>33</v>
      </c>
    </row>
    <row r="21" spans="1:18" s="25" customFormat="1" ht="48" customHeight="1" thickBot="1" x14ac:dyDescent="0.4">
      <c r="A21" s="24" t="s">
        <v>34</v>
      </c>
      <c r="B21" s="118" t="s">
        <v>35</v>
      </c>
      <c r="C21" s="119"/>
      <c r="D21" s="119"/>
      <c r="E21" s="119"/>
      <c r="F21" s="119"/>
      <c r="G21" s="119"/>
      <c r="H21" s="120"/>
      <c r="J21" s="112" t="s">
        <v>33</v>
      </c>
      <c r="L21" s="115" t="s">
        <v>100</v>
      </c>
      <c r="M21" s="116"/>
      <c r="N21" s="117"/>
      <c r="O21" s="1"/>
      <c r="P21" s="1"/>
      <c r="Q21" s="1"/>
      <c r="R21" s="1"/>
    </row>
    <row r="22" spans="1:18" ht="20.149999999999999" customHeight="1" thickBot="1" x14ac:dyDescent="0.4">
      <c r="J22" s="10"/>
      <c r="L22" s="25"/>
      <c r="M22" s="25"/>
      <c r="N22" s="25"/>
      <c r="O22" s="25"/>
      <c r="P22" s="25"/>
    </row>
    <row r="23" spans="1:18" s="25" customFormat="1" ht="48" customHeight="1" thickBot="1" x14ac:dyDescent="0.4">
      <c r="A23" s="24" t="s">
        <v>36</v>
      </c>
      <c r="B23" s="118" t="s">
        <v>37</v>
      </c>
      <c r="C23" s="119"/>
      <c r="D23" s="119"/>
      <c r="E23" s="119"/>
      <c r="F23" s="119"/>
      <c r="G23" s="119"/>
      <c r="H23" s="120"/>
      <c r="J23" s="112" t="s">
        <v>33</v>
      </c>
    </row>
    <row r="24" spans="1:18" ht="20.149999999999999" customHeight="1" thickBot="1" x14ac:dyDescent="0.4">
      <c r="J24" s="10"/>
    </row>
    <row r="25" spans="1:18" s="25" customFormat="1" ht="48" customHeight="1" thickBot="1" x14ac:dyDescent="0.4">
      <c r="A25" s="24" t="s">
        <v>38</v>
      </c>
      <c r="B25" s="118" t="s">
        <v>39</v>
      </c>
      <c r="C25" s="119"/>
      <c r="D25" s="119"/>
      <c r="E25" s="119"/>
      <c r="F25" s="119"/>
      <c r="G25" s="119"/>
      <c r="H25" s="120"/>
      <c r="J25" s="112" t="s">
        <v>33</v>
      </c>
    </row>
    <row r="26" spans="1:18" ht="20.149999999999999" customHeight="1" thickBot="1" x14ac:dyDescent="0.4">
      <c r="J26" s="10"/>
    </row>
    <row r="27" spans="1:18" s="25" customFormat="1" ht="48" customHeight="1" thickBot="1" x14ac:dyDescent="0.4">
      <c r="A27" s="24" t="s">
        <v>40</v>
      </c>
      <c r="B27" s="118" t="s">
        <v>41</v>
      </c>
      <c r="C27" s="119"/>
      <c r="D27" s="119"/>
      <c r="E27" s="119"/>
      <c r="F27" s="119"/>
      <c r="G27" s="119"/>
      <c r="H27" s="120"/>
      <c r="J27" s="112" t="s">
        <v>33</v>
      </c>
    </row>
    <row r="28" spans="1:18" ht="20.149999999999999" customHeight="1" thickBot="1" x14ac:dyDescent="0.4">
      <c r="J28" s="10"/>
    </row>
    <row r="29" spans="1:18" s="25" customFormat="1" ht="48" customHeight="1" thickBot="1" x14ac:dyDescent="0.4">
      <c r="A29" s="24" t="s">
        <v>42</v>
      </c>
      <c r="B29" s="118" t="s">
        <v>43</v>
      </c>
      <c r="C29" s="119"/>
      <c r="D29" s="119"/>
      <c r="E29" s="119"/>
      <c r="F29" s="119"/>
      <c r="G29" s="119"/>
      <c r="H29" s="120"/>
      <c r="J29" s="112" t="s">
        <v>33</v>
      </c>
    </row>
    <row r="30" spans="1:18" ht="20.149999999999999" customHeight="1" x14ac:dyDescent="0.35">
      <c r="J30" s="10"/>
    </row>
    <row r="31" spans="1:18" ht="119.15" customHeight="1" x14ac:dyDescent="0.35"/>
    <row r="32" spans="1:18" ht="20.149999999999999" customHeight="1" x14ac:dyDescent="0.35">
      <c r="J32" s="10"/>
    </row>
    <row r="33" spans="1:10" s="25" customFormat="1" ht="62.5" customHeight="1" x14ac:dyDescent="0.35">
      <c r="A33" s="1"/>
      <c r="B33" s="1"/>
      <c r="C33" s="1"/>
      <c r="D33" s="1"/>
      <c r="E33" s="1"/>
      <c r="F33" s="1"/>
      <c r="G33" s="1"/>
      <c r="H33" s="1"/>
      <c r="J33" s="1"/>
    </row>
    <row r="34" spans="1:10" ht="20.149999999999999" customHeight="1" x14ac:dyDescent="0.35">
      <c r="J34" s="10"/>
    </row>
    <row r="35" spans="1:10" ht="20.149999999999999" customHeight="1" x14ac:dyDescent="0.35">
      <c r="J35" s="10"/>
    </row>
    <row r="36" spans="1:10" ht="20.149999999999999" customHeight="1" x14ac:dyDescent="0.35"/>
    <row r="37" spans="1:10" ht="50.25" customHeight="1" x14ac:dyDescent="0.35"/>
    <row r="38" spans="1:10" ht="20.149999999999999" customHeight="1" x14ac:dyDescent="0.35"/>
    <row r="39" spans="1:10" ht="20.149999999999999" customHeight="1" x14ac:dyDescent="0.35"/>
    <row r="40" spans="1:10" ht="20.149999999999999" customHeight="1" x14ac:dyDescent="0.35"/>
    <row r="41" spans="1:10" ht="20.149999999999999" customHeight="1" x14ac:dyDescent="0.35"/>
    <row r="42" spans="1:10" ht="20.149999999999999" customHeight="1" x14ac:dyDescent="0.35"/>
    <row r="43" spans="1:10" ht="20.149999999999999" customHeight="1" x14ac:dyDescent="0.35"/>
    <row r="44" spans="1:10" ht="20.149999999999999" customHeight="1" x14ac:dyDescent="0.35"/>
    <row r="45" spans="1:10" ht="20.149999999999999" customHeight="1" x14ac:dyDescent="0.35"/>
    <row r="46" spans="1:10" ht="20.149999999999999" customHeight="1" x14ac:dyDescent="0.35"/>
    <row r="47" spans="1:10" ht="20.149999999999999" customHeight="1" x14ac:dyDescent="0.35"/>
    <row r="48" spans="1:10" ht="20.149999999999999" customHeight="1" x14ac:dyDescent="0.35"/>
    <row r="49" spans="10:10" ht="20.149999999999999" customHeight="1" x14ac:dyDescent="0.35">
      <c r="J49" s="10"/>
    </row>
    <row r="50" spans="10:10" ht="20.149999999999999" customHeight="1" x14ac:dyDescent="0.35">
      <c r="J50" s="10"/>
    </row>
    <row r="51" spans="10:10" ht="20.149999999999999" customHeight="1" x14ac:dyDescent="0.35">
      <c r="J51" s="10"/>
    </row>
    <row r="52" spans="10:10" ht="20.149999999999999" customHeight="1" x14ac:dyDescent="0.35">
      <c r="J52" s="10"/>
    </row>
  </sheetData>
  <sheetProtection algorithmName="SHA-512" hashValue="As4eRmpGXZbrdIuNoWAhViLQ18Rr7ur6b0AqQK6NmM4uwiGD0Co2NoHDT9LfqkBT0aGpfRdQMa34awxz5K/G/Q==" saltValue="0U/CmzWII2N95nIHRW2hQw==" spinCount="100000" sheet="1" objects="1" scenarios="1" selectLockedCells="1"/>
  <mergeCells count="9">
    <mergeCell ref="C4:F4"/>
    <mergeCell ref="L21:N21"/>
    <mergeCell ref="B29:H29"/>
    <mergeCell ref="B5:H6"/>
    <mergeCell ref="A8:A19"/>
    <mergeCell ref="B21:H21"/>
    <mergeCell ref="B23:H23"/>
    <mergeCell ref="B25:H25"/>
    <mergeCell ref="B27:H27"/>
  </mergeCells>
  <conditionalFormatting sqref="J21:J30 J32">
    <cfRule type="expression" dxfId="28" priority="1">
      <formula>$J21="Ej läst"</formula>
    </cfRule>
  </conditionalFormatting>
  <dataValidations count="1">
    <dataValidation type="list" allowBlank="1" showInputMessage="1" showErrorMessage="1" sqref="J21 J29 J23 J25 J27" xr:uid="{61520663-70F1-40CE-A42C-DD82AE66D7D6}">
      <formula1>"Ej läst, Läst"</formula1>
    </dataValidation>
  </dataValidations>
  <pageMargins left="0.25" right="0.25" top="0.75" bottom="0.75" header="0.3" footer="0.3"/>
  <pageSetup paperSize="9" scale="6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3365-D0EA-40BC-AE13-FB5B9DA1711C}">
  <sheetPr codeName="wTemplate3">
    <pageSetUpPr fitToPage="1"/>
  </sheetPr>
  <dimension ref="A1:AK79"/>
  <sheetViews>
    <sheetView showGridLines="0" tabSelected="1" showWhiteSpace="0" zoomScale="80" zoomScaleNormal="80" zoomScalePageLayoutView="130" workbookViewId="0">
      <pane ySplit="7" topLeftCell="A8" activePane="bottomLeft" state="frozen"/>
      <selection activeCell="J17" sqref="J17"/>
      <selection pane="bottomLeft" activeCell="H20" sqref="H20"/>
    </sheetView>
  </sheetViews>
  <sheetFormatPr defaultColWidth="8.7265625" defaultRowHeight="15.5" outlineLevelCol="1" x14ac:dyDescent="0.35"/>
  <cols>
    <col min="1" max="2" width="3.81640625" style="27" hidden="1" customWidth="1"/>
    <col min="3" max="4" width="1.453125" style="27" customWidth="1"/>
    <col min="5" max="5" width="27.453125" style="27" customWidth="1"/>
    <col min="6" max="6" width="10.1796875" style="26" customWidth="1"/>
    <col min="7" max="7" width="43" style="27" customWidth="1"/>
    <col min="8" max="8" width="21.453125" style="27" customWidth="1"/>
    <col min="9" max="9" width="36.7265625" style="27" customWidth="1"/>
    <col min="10" max="10" width="20.453125" style="27" customWidth="1"/>
    <col min="11" max="11" width="1.453125" style="27" customWidth="1"/>
    <col min="12" max="12" width="21" style="27" customWidth="1"/>
    <col min="13" max="13" width="2.81640625" style="27" customWidth="1"/>
    <col min="14" max="14" width="23.54296875" style="27" customWidth="1"/>
    <col min="15" max="15" width="25.453125" style="27" customWidth="1"/>
    <col min="16" max="22" width="8.7265625" style="27" customWidth="1"/>
    <col min="23" max="28" width="8.7265625" style="27"/>
    <col min="29" max="29" width="30.26953125" style="27" hidden="1" customWidth="1" outlineLevel="1"/>
    <col min="30" max="30" width="8.7265625" style="27" hidden="1" customWidth="1" outlineLevel="1"/>
    <col min="31" max="31" width="24.1796875" style="27" hidden="1" customWidth="1" outlineLevel="1"/>
    <col min="32" max="32" width="8.7265625" style="27" hidden="1" customWidth="1" outlineLevel="1"/>
    <col min="33" max="33" width="23.453125" style="27" hidden="1" customWidth="1" outlineLevel="1"/>
    <col min="34" max="36" width="8.7265625" style="27" hidden="1" customWidth="1" outlineLevel="1"/>
    <col min="37" max="37" width="8.7265625" style="27" collapsed="1"/>
    <col min="38" max="16384" width="8.7265625" style="27"/>
  </cols>
  <sheetData>
    <row r="1" spans="3:32" s="31" customFormat="1" ht="3.75" customHeight="1" thickBot="1" x14ac:dyDescent="0.4">
      <c r="C1" s="29"/>
      <c r="D1" s="29"/>
      <c r="E1" s="134" t="s">
        <v>84</v>
      </c>
      <c r="F1" s="134"/>
      <c r="G1" s="134"/>
      <c r="H1" s="134"/>
      <c r="I1" s="134"/>
      <c r="J1" s="134"/>
      <c r="K1" s="134"/>
      <c r="L1" s="134"/>
      <c r="M1"/>
      <c r="N1"/>
      <c r="O1" s="27"/>
      <c r="P1" s="27"/>
      <c r="Q1" s="27"/>
      <c r="R1" s="30"/>
    </row>
    <row r="2" spans="3:32" s="31" customFormat="1" ht="15.75" customHeight="1" x14ac:dyDescent="0.35">
      <c r="D2" s="32"/>
      <c r="E2" s="134"/>
      <c r="F2" s="134"/>
      <c r="G2" s="134"/>
      <c r="H2" s="134"/>
      <c r="I2" s="134"/>
      <c r="J2" s="134"/>
      <c r="K2" s="134"/>
      <c r="L2" s="134"/>
      <c r="M2" s="35"/>
      <c r="N2" s="27"/>
      <c r="O2" s="27"/>
      <c r="P2" s="27"/>
      <c r="Q2" s="27"/>
      <c r="R2" s="30"/>
    </row>
    <row r="3" spans="3:32" s="31" customFormat="1" ht="3.75" customHeight="1" thickBot="1" x14ac:dyDescent="0.4">
      <c r="D3" s="36"/>
      <c r="E3" s="37"/>
      <c r="F3" s="26"/>
      <c r="G3" s="38"/>
      <c r="H3" s="39"/>
      <c r="I3" s="40"/>
      <c r="J3" s="41"/>
      <c r="K3" s="27"/>
      <c r="L3" s="27"/>
      <c r="M3" s="42"/>
      <c r="N3" s="27"/>
      <c r="O3" s="27"/>
      <c r="P3" s="27"/>
      <c r="Q3" s="27"/>
      <c r="R3" s="30"/>
    </row>
    <row r="4" spans="3:32" s="31" customFormat="1" ht="27.75" customHeight="1" thickBot="1" x14ac:dyDescent="0.4">
      <c r="D4" s="43"/>
      <c r="E4" s="127" t="s">
        <v>85</v>
      </c>
      <c r="F4" s="128"/>
      <c r="G4" s="129"/>
      <c r="H4" s="127" t="s">
        <v>52</v>
      </c>
      <c r="I4" s="129"/>
      <c r="J4" s="44" t="s">
        <v>81</v>
      </c>
      <c r="L4" s="45" t="s">
        <v>86</v>
      </c>
      <c r="M4" s="42"/>
      <c r="N4"/>
      <c r="Q4"/>
      <c r="R4"/>
    </row>
    <row r="5" spans="3:32" s="31" customFormat="1" ht="20.25" customHeight="1" thickBot="1" x14ac:dyDescent="0.4">
      <c r="D5" s="43"/>
      <c r="E5" s="130">
        <f ca="1">COUNTIFS(L20:L163,"Komplett")</f>
        <v>5</v>
      </c>
      <c r="F5" s="131"/>
      <c r="G5" s="46">
        <f ca="1">COUNTIFS(L20:L159,"Komplett")</f>
        <v>5</v>
      </c>
      <c r="H5" s="47" t="s">
        <v>87</v>
      </c>
      <c r="I5" s="48">
        <f ca="1">COUNTIFS($L$20:$L$159,"Offereras")+COUNTIFS($L$20:$L$159,"Ingår")</f>
        <v>9</v>
      </c>
      <c r="J5" s="49">
        <f>COUNTA(J56:J57)</f>
        <v>2</v>
      </c>
      <c r="L5" s="50">
        <f>AD5</f>
        <v>1</v>
      </c>
      <c r="M5" s="42"/>
      <c r="N5"/>
      <c r="O5"/>
      <c r="P5"/>
      <c r="Q5"/>
      <c r="R5"/>
      <c r="AC5" s="51" t="s">
        <v>88</v>
      </c>
      <c r="AD5" s="52">
        <v>1</v>
      </c>
      <c r="AE5" s="51" t="s">
        <v>89</v>
      </c>
      <c r="AF5" s="52">
        <v>5</v>
      </c>
    </row>
    <row r="6" spans="3:32" s="31" customFormat="1" ht="20.25" customHeight="1" thickBot="1" x14ac:dyDescent="0.4">
      <c r="D6" s="43"/>
      <c r="E6" s="132" t="str">
        <f ca="1">IF(E5&gt;=AD5,"Minimum uppnått",IF(E5&gt;0,"Minimum om "&amp;AD5&amp;" grundmaskiner ej uppnått",""))</f>
        <v>Minimum uppnått</v>
      </c>
      <c r="F6" s="133"/>
      <c r="G6" s="53" t="str">
        <f ca="1">IF(G5=AF5,"Samtliga positioner har anbud", IF(G5&gt;AD5,AF5-G5&amp;" Positioner och dess "&amp;COUNTIFS(L18:L159,"Tillhörande Position ej offererad")&amp;" tillbehör ges ej anbud på och ger belastningspris",""))</f>
        <v>Samtliga positioner har anbud</v>
      </c>
      <c r="H6" s="54" t="s">
        <v>90</v>
      </c>
      <c r="I6" s="55">
        <f ca="1">+COUNTIFS($L$20:$L$159,"Offereras ej, belastningspris medförs")</f>
        <v>1</v>
      </c>
      <c r="J6" s="56" t="str">
        <f ca="1">IF(E5=0,"",IF(J5&lt;2,"Priser för tilläggstjänser ej satta","Priser för tilläggstjänser satta"))</f>
        <v>Priser för tilläggstjänser satta</v>
      </c>
      <c r="M6" s="42"/>
      <c r="N6"/>
      <c r="O6"/>
      <c r="P6"/>
      <c r="Q6"/>
      <c r="R6"/>
    </row>
    <row r="7" spans="3:32" s="31" customFormat="1" ht="6.75" customHeight="1" thickBot="1" x14ac:dyDescent="0.4">
      <c r="D7" s="57"/>
      <c r="E7" s="58"/>
      <c r="F7" s="58"/>
      <c r="G7" s="58"/>
      <c r="H7" s="59"/>
      <c r="I7" s="59"/>
      <c r="J7" s="59"/>
      <c r="K7" s="59"/>
      <c r="L7" s="59"/>
      <c r="M7" s="60"/>
      <c r="N7"/>
      <c r="O7"/>
      <c r="P7"/>
      <c r="Q7"/>
      <c r="R7"/>
    </row>
    <row r="8" spans="3:32" s="31" customFormat="1" ht="15" customHeight="1" thickBot="1" x14ac:dyDescent="0.4">
      <c r="E8" s="2"/>
      <c r="F8" s="2"/>
      <c r="G8" s="2"/>
      <c r="H8" s="27"/>
      <c r="I8" s="27"/>
      <c r="J8" s="27"/>
      <c r="K8" s="27"/>
      <c r="L8" s="27"/>
      <c r="M8" s="27"/>
      <c r="N8"/>
      <c r="O8"/>
      <c r="P8"/>
      <c r="Q8"/>
      <c r="R8"/>
    </row>
    <row r="9" spans="3:32" s="31" customFormat="1" ht="21.75" customHeight="1" x14ac:dyDescent="0.35">
      <c r="C9"/>
      <c r="D9" s="32"/>
      <c r="E9" s="33" t="s">
        <v>91</v>
      </c>
      <c r="F9" s="34"/>
      <c r="G9" s="34"/>
      <c r="H9" s="34"/>
      <c r="I9" s="34"/>
      <c r="J9" s="34"/>
      <c r="K9" s="34"/>
      <c r="L9" s="34"/>
      <c r="M9" s="35"/>
      <c r="N9"/>
      <c r="O9"/>
      <c r="P9"/>
      <c r="Q9"/>
      <c r="R9"/>
    </row>
    <row r="10" spans="3:32" s="31" customFormat="1" ht="8.25" customHeight="1" x14ac:dyDescent="0.35">
      <c r="D10" s="43"/>
      <c r="E10" s="2"/>
      <c r="F10" s="2"/>
      <c r="G10" s="2"/>
      <c r="H10" s="27"/>
      <c r="I10" s="27"/>
      <c r="J10" s="27"/>
      <c r="K10" s="27"/>
      <c r="L10" s="27"/>
      <c r="M10" s="42"/>
      <c r="N10"/>
      <c r="O10"/>
      <c r="P10"/>
      <c r="Q10"/>
      <c r="R10"/>
    </row>
    <row r="11" spans="3:32" s="31" customFormat="1" ht="30.75" customHeight="1" x14ac:dyDescent="0.35">
      <c r="D11" s="43"/>
      <c r="H11" s="27"/>
      <c r="I11" s="27"/>
      <c r="J11" s="27"/>
      <c r="K11" s="27"/>
      <c r="L11"/>
      <c r="M11" s="42"/>
      <c r="N11"/>
      <c r="O11"/>
      <c r="P11"/>
      <c r="Q11"/>
      <c r="R11"/>
    </row>
    <row r="12" spans="3:32" ht="30.75" customHeight="1" x14ac:dyDescent="0.35">
      <c r="D12" s="36"/>
      <c r="G12" s="38"/>
      <c r="H12" s="39"/>
      <c r="I12" s="40"/>
      <c r="J12" s="41"/>
      <c r="L12"/>
      <c r="M12" s="42"/>
      <c r="N12"/>
      <c r="O12"/>
      <c r="P12"/>
      <c r="Q12"/>
      <c r="R12"/>
    </row>
    <row r="13" spans="3:32" ht="30.75" customHeight="1" x14ac:dyDescent="0.35">
      <c r="D13" s="36"/>
      <c r="E13" s="41"/>
      <c r="G13" s="38"/>
      <c r="H13" s="39"/>
      <c r="I13" s="40"/>
      <c r="J13" s="41"/>
      <c r="M13" s="42"/>
      <c r="N13"/>
      <c r="O13"/>
      <c r="P13"/>
      <c r="Q13"/>
      <c r="R13"/>
    </row>
    <row r="14" spans="3:32" ht="18.75" customHeight="1" x14ac:dyDescent="0.35">
      <c r="D14" s="36"/>
      <c r="E14" s="41"/>
      <c r="G14" s="38"/>
      <c r="H14" s="39"/>
      <c r="I14" s="40"/>
      <c r="J14" s="41"/>
      <c r="M14" s="42"/>
      <c r="N14"/>
      <c r="O14"/>
      <c r="P14"/>
      <c r="Q14"/>
      <c r="R14"/>
    </row>
    <row r="15" spans="3:32" ht="11.25" customHeight="1" thickBot="1" x14ac:dyDescent="0.4">
      <c r="D15" s="61"/>
      <c r="E15" s="62"/>
      <c r="F15" s="63"/>
      <c r="G15" s="64"/>
      <c r="H15" s="65"/>
      <c r="I15" s="66"/>
      <c r="J15" s="67"/>
      <c r="K15" s="59"/>
      <c r="L15" s="59"/>
      <c r="M15" s="60"/>
      <c r="N15"/>
      <c r="O15"/>
      <c r="P15"/>
      <c r="Q15"/>
      <c r="R15"/>
    </row>
    <row r="16" spans="3:32" ht="15" customHeight="1" thickBot="1" x14ac:dyDescent="0.4">
      <c r="E16" s="37"/>
      <c r="G16" s="38"/>
      <c r="H16" s="39"/>
      <c r="I16" s="40"/>
      <c r="J16" s="41"/>
      <c r="N16"/>
      <c r="O16"/>
      <c r="P16"/>
      <c r="Q16"/>
      <c r="R16"/>
    </row>
    <row r="17" spans="1:18" ht="25.5" customHeight="1" x14ac:dyDescent="0.35">
      <c r="D17" s="68"/>
      <c r="E17" s="69"/>
      <c r="F17" s="69"/>
      <c r="G17" s="70" t="s">
        <v>92</v>
      </c>
      <c r="H17" s="69"/>
      <c r="I17" s="69"/>
      <c r="J17" s="69"/>
      <c r="K17" s="69"/>
      <c r="L17" s="69"/>
      <c r="M17" s="71"/>
      <c r="N17"/>
      <c r="O17"/>
      <c r="P17"/>
      <c r="Q17"/>
      <c r="R17"/>
    </row>
    <row r="18" spans="1:18" ht="7.5" customHeight="1" x14ac:dyDescent="0.35">
      <c r="D18" s="72"/>
      <c r="E18" s="37"/>
      <c r="G18" s="38"/>
      <c r="H18" s="39"/>
      <c r="I18" s="40"/>
      <c r="J18" s="41"/>
      <c r="M18" s="73"/>
      <c r="N18"/>
      <c r="O18"/>
      <c r="P18"/>
      <c r="Q18"/>
      <c r="R18"/>
    </row>
    <row r="19" spans="1:18" s="74" customFormat="1" ht="22.5" customHeight="1" x14ac:dyDescent="0.35">
      <c r="D19" s="75"/>
      <c r="E19" s="76" t="s">
        <v>44</v>
      </c>
      <c r="F19" s="76" t="s">
        <v>93</v>
      </c>
      <c r="G19" s="76" t="s">
        <v>45</v>
      </c>
      <c r="H19" s="77" t="s">
        <v>94</v>
      </c>
      <c r="I19" s="77" t="s">
        <v>46</v>
      </c>
      <c r="J19" s="77" t="s">
        <v>47</v>
      </c>
      <c r="L19" s="77" t="s">
        <v>95</v>
      </c>
      <c r="M19" s="78"/>
      <c r="N19"/>
      <c r="O19"/>
      <c r="P19"/>
      <c r="Q19"/>
      <c r="R19"/>
    </row>
    <row r="20" spans="1:18" s="79" customFormat="1" ht="121.5" customHeight="1" x14ac:dyDescent="0.3">
      <c r="A20" s="79" t="str">
        <f>IFERROR(TRIM(_xlfn.TEXTAFTER(F20,"Position")),A19)</f>
        <v xml:space="preserve">
 6.1</v>
      </c>
      <c r="B20" s="79">
        <f>COUNTIFS(A$9:$A20,A20)</f>
        <v>1</v>
      </c>
      <c r="D20" s="80"/>
      <c r="E20" s="81" t="s">
        <v>49</v>
      </c>
      <c r="F20" s="82" t="s">
        <v>48</v>
      </c>
      <c r="G20" s="83" t="s">
        <v>50</v>
      </c>
      <c r="H20" s="84">
        <v>112050</v>
      </c>
      <c r="I20" s="85" t="s">
        <v>102</v>
      </c>
      <c r="J20" s="86">
        <v>165000</v>
      </c>
      <c r="L20" s="87" t="str">
        <f ca="1">IF(LEFT(F20,1)="P",IF(COUNTA(H20:J20)=0,"Position ej offererad",IF(COUNTA(I20:J20)=2,"Komplett","Påbörjad")),
IF(F20&lt;&gt;"",
  IF(OFFSET(J20,IFERROR(RIGHT(F20,1),0)*-1-1,0)="","Tillhörande Position ej offererad",
   IF(J20=1,"Ingår",
       IF(AND(J20&gt;0, I20&lt;&gt;""),"Offereras","Offereras ej, belastningspris medförs"))),""))</f>
        <v>Komplett</v>
      </c>
      <c r="M20" s="88"/>
      <c r="P20" s="89"/>
    </row>
    <row r="21" spans="1:18" ht="8.25" customHeight="1" x14ac:dyDescent="0.35">
      <c r="A21" s="79" t="str">
        <f t="shared" ref="A21" si="0">IFERROR(TRIM(_xlfn.TEXTAFTER(F21,"Position")),A20)</f>
        <v xml:space="preserve">
 6.1</v>
      </c>
      <c r="B21" s="79">
        <f>COUNTIFS(A$9:$A21,A21)</f>
        <v>2</v>
      </c>
      <c r="D21" s="72"/>
      <c r="E21" s="125" t="s">
        <v>52</v>
      </c>
      <c r="F21" s="27"/>
      <c r="H21" s="90"/>
      <c r="I21" s="90"/>
      <c r="J21" s="90"/>
      <c r="L21" s="91"/>
      <c r="M21" s="73"/>
    </row>
    <row r="22" spans="1:18" ht="15.65" customHeight="1" x14ac:dyDescent="0.35">
      <c r="A22" s="79" t="str">
        <f>IFERROR(TRIM(_xlfn.TEXTAFTER(F22,"Position")),A21)</f>
        <v xml:space="preserve">
 6.1</v>
      </c>
      <c r="B22" s="79">
        <f>COUNTIFS(A$9:$A22,A22)</f>
        <v>3</v>
      </c>
      <c r="D22" s="72"/>
      <c r="E22" s="126"/>
      <c r="F22" s="92" t="s">
        <v>51</v>
      </c>
      <c r="G22" s="93" t="s">
        <v>53</v>
      </c>
      <c r="H22" s="84">
        <v>112154</v>
      </c>
      <c r="I22" s="85" t="s">
        <v>103</v>
      </c>
      <c r="J22" s="86">
        <v>50000</v>
      </c>
      <c r="L22" s="87" t="str">
        <f t="shared" ref="L22:L23" ca="1" si="1">IF(LEFT(F22,1)="P",IF(COUNTA(H22:J22)=0,"Position ej offererad",IF(COUNTA(I22:J22)=2,"Komplett","Påbörjad")),
IF(F22&lt;&gt;"",
  IF(OFFSET(J22,IFERROR(RIGHT(F22,1),0)*-1-1,0)="","Tillhörande Position ej offererad",
   IF(J22=1,"Ingår",
       IF(AND(J22&gt;0, I22&lt;&gt;""),"Offereras","Offereras ej, belastningspris medförs"))),""))</f>
        <v>Offereras</v>
      </c>
      <c r="M22" s="73"/>
    </row>
    <row r="23" spans="1:18" ht="15.65" customHeight="1" x14ac:dyDescent="0.35">
      <c r="A23" s="79"/>
      <c r="B23" s="79"/>
      <c r="D23" s="72"/>
      <c r="E23" s="126"/>
      <c r="F23" s="92" t="s">
        <v>54</v>
      </c>
      <c r="G23" s="93" t="s">
        <v>55</v>
      </c>
      <c r="H23" s="84" t="s">
        <v>104</v>
      </c>
      <c r="I23" s="85" t="s">
        <v>105</v>
      </c>
      <c r="J23" s="86">
        <v>1900</v>
      </c>
      <c r="L23" s="87" t="str">
        <f t="shared" ca="1" si="1"/>
        <v>Offereras</v>
      </c>
      <c r="M23" s="73"/>
    </row>
    <row r="24" spans="1:18" ht="15" customHeight="1" x14ac:dyDescent="0.35">
      <c r="A24" s="79" t="e">
        <f>IFERROR(TRIM(_xlfn.TEXTAFTER(F24,"Position")),#REF!)</f>
        <v>#REF!</v>
      </c>
      <c r="B24" s="79">
        <f>COUNTIFS(A$9:$A24,A24)</f>
        <v>1</v>
      </c>
      <c r="D24" s="72"/>
      <c r="E24" s="126"/>
      <c r="G24" s="38"/>
      <c r="H24" s="39"/>
      <c r="I24" s="40"/>
      <c r="J24" s="94">
        <f>SUMIFS(J20:J23,J20:J23,"&gt;"&amp;1)</f>
        <v>216900</v>
      </c>
      <c r="M24" s="73"/>
    </row>
    <row r="25" spans="1:18" ht="15" customHeight="1" x14ac:dyDescent="0.35">
      <c r="A25" s="79" t="e">
        <f>IFERROR(TRIM(_xlfn.TEXTAFTER(F25,"Position")),A24)</f>
        <v>#REF!</v>
      </c>
      <c r="B25" s="79">
        <f>COUNTIFS(A$9:$A25,A25)</f>
        <v>2</v>
      </c>
      <c r="D25" s="72"/>
      <c r="E25" s="37"/>
      <c r="G25" s="38"/>
      <c r="H25" s="39"/>
      <c r="I25" s="40"/>
      <c r="J25" s="41"/>
      <c r="M25" s="73"/>
    </row>
    <row r="26" spans="1:18" ht="22.5" customHeight="1" x14ac:dyDescent="0.35">
      <c r="C26" s="74"/>
      <c r="D26" s="75"/>
      <c r="E26" s="76" t="s">
        <v>44</v>
      </c>
      <c r="F26" s="76" t="s">
        <v>93</v>
      </c>
      <c r="G26" s="76" t="s">
        <v>45</v>
      </c>
      <c r="H26" s="77" t="s">
        <v>94</v>
      </c>
      <c r="I26" s="77" t="s">
        <v>46</v>
      </c>
      <c r="J26" s="77" t="s">
        <v>47</v>
      </c>
      <c r="K26" s="74"/>
      <c r="L26" s="77" t="s">
        <v>95</v>
      </c>
      <c r="M26" s="78"/>
    </row>
    <row r="27" spans="1:18" ht="121.5" customHeight="1" x14ac:dyDescent="0.35">
      <c r="C27" s="79"/>
      <c r="D27" s="80"/>
      <c r="E27" s="81" t="s">
        <v>57</v>
      </c>
      <c r="F27" s="82" t="s">
        <v>56</v>
      </c>
      <c r="G27" s="83" t="s">
        <v>58</v>
      </c>
      <c r="H27" s="84" t="s">
        <v>106</v>
      </c>
      <c r="I27" s="85" t="s">
        <v>107</v>
      </c>
      <c r="J27" s="86">
        <v>417000</v>
      </c>
      <c r="K27" s="79"/>
      <c r="L27" s="87" t="str">
        <f t="shared" ref="L27" ca="1" si="2">IF(LEFT(F27,1)="P",IF(COUNTA(H27:J27)=0,"Position ej offererad",IF(COUNTA(I27:J27)=2,"Komplett","Påbörjad")),
IF(F27&lt;&gt;"",
  IF(OFFSET(J27,IFERROR(RIGHT(F27,1),0)*-1-1,0)="","Tillhörande Position ej offererad",
   IF(J27=1,"Ingår",
       IF(AND(J27&gt;0, I27&lt;&gt;""),"Offereras","Offereras ej, belastningspris medförs"))),""))</f>
        <v>Komplett</v>
      </c>
      <c r="M27" s="88"/>
    </row>
    <row r="28" spans="1:18" ht="8.25" customHeight="1" x14ac:dyDescent="0.35">
      <c r="D28" s="72"/>
      <c r="E28" s="125" t="s">
        <v>52</v>
      </c>
      <c r="F28" s="27"/>
      <c r="H28" s="90"/>
      <c r="I28" s="90"/>
      <c r="J28" s="90"/>
      <c r="L28" s="91"/>
      <c r="M28" s="73"/>
    </row>
    <row r="29" spans="1:18" ht="15.65" customHeight="1" x14ac:dyDescent="0.35">
      <c r="D29" s="72"/>
      <c r="E29" s="126"/>
      <c r="F29" s="92" t="s">
        <v>59</v>
      </c>
      <c r="G29" s="93" t="s">
        <v>53</v>
      </c>
      <c r="H29" s="84">
        <v>0</v>
      </c>
      <c r="I29" s="85" t="s">
        <v>114</v>
      </c>
      <c r="J29" s="86">
        <v>1</v>
      </c>
      <c r="L29" s="87" t="str">
        <f t="shared" ref="L29:L30" ca="1" si="3">IF(LEFT(F29,1)="P",IF(COUNTA(H29:J29)=0,"Position ej offererad",IF(COUNTA(I29:J29)=2,"Komplett","Påbörjad")),
IF(F29&lt;&gt;"",
  IF(OFFSET(J29,IFERROR(RIGHT(F29,1),0)*-1-1,0)="","Tillhörande Position ej offererad",
   IF(J29=1,"Ingår",
       IF(AND(J29&gt;0, I29&lt;&gt;""),"Offereras","Offereras ej, belastningspris medförs"))),""))</f>
        <v>Ingår</v>
      </c>
      <c r="M29" s="73"/>
    </row>
    <row r="30" spans="1:18" ht="15.65" customHeight="1" x14ac:dyDescent="0.35">
      <c r="D30" s="72"/>
      <c r="E30" s="126"/>
      <c r="F30" s="92" t="s">
        <v>60</v>
      </c>
      <c r="G30" s="93" t="s">
        <v>55</v>
      </c>
      <c r="H30" s="84"/>
      <c r="I30" s="85"/>
      <c r="J30" s="86"/>
      <c r="L30" s="87" t="str">
        <f t="shared" ca="1" si="3"/>
        <v>Offereras ej, belastningspris medförs</v>
      </c>
      <c r="M30" s="73"/>
    </row>
    <row r="31" spans="1:18" ht="15" customHeight="1" x14ac:dyDescent="0.35">
      <c r="D31" s="72"/>
      <c r="E31" s="126"/>
      <c r="G31" s="38"/>
      <c r="H31" s="39"/>
      <c r="I31" s="40"/>
      <c r="J31" s="94">
        <f>SUMIFS(J27:J30,J27:J30,"&gt;"&amp;1)</f>
        <v>417000</v>
      </c>
      <c r="M31" s="73"/>
    </row>
    <row r="32" spans="1:18" ht="15" customHeight="1" x14ac:dyDescent="0.35">
      <c r="D32" s="72"/>
      <c r="E32" s="37"/>
      <c r="G32" s="38"/>
      <c r="H32" s="39"/>
      <c r="I32" s="40"/>
      <c r="J32" s="41"/>
      <c r="M32" s="73"/>
    </row>
    <row r="33" spans="3:13" ht="22.5" customHeight="1" x14ac:dyDescent="0.35">
      <c r="C33" s="74"/>
      <c r="D33" s="75"/>
      <c r="E33" s="76" t="s">
        <v>44</v>
      </c>
      <c r="F33" s="76" t="s">
        <v>93</v>
      </c>
      <c r="G33" s="76" t="s">
        <v>45</v>
      </c>
      <c r="H33" s="77" t="s">
        <v>94</v>
      </c>
      <c r="I33" s="77" t="s">
        <v>46</v>
      </c>
      <c r="J33" s="77" t="s">
        <v>47</v>
      </c>
      <c r="K33" s="74"/>
      <c r="L33" s="77" t="s">
        <v>95</v>
      </c>
      <c r="M33" s="78"/>
    </row>
    <row r="34" spans="3:13" ht="121.5" customHeight="1" x14ac:dyDescent="0.35">
      <c r="C34" s="79"/>
      <c r="D34" s="80"/>
      <c r="E34" s="81" t="s">
        <v>62</v>
      </c>
      <c r="F34" s="82" t="s">
        <v>61</v>
      </c>
      <c r="G34" s="83" t="s">
        <v>63</v>
      </c>
      <c r="H34" s="84">
        <v>112050</v>
      </c>
      <c r="I34" s="85" t="s">
        <v>109</v>
      </c>
      <c r="J34" s="86">
        <v>185000</v>
      </c>
      <c r="K34" s="79"/>
      <c r="L34" s="87" t="str">
        <f t="shared" ref="L34" ca="1" si="4">IF(LEFT(F34,1)="P",IF(COUNTA(H34:J34)=0,"Position ej offererad",IF(COUNTA(I34:J34)=2,"Komplett","Påbörjad")),
IF(F34&lt;&gt;"",
  IF(OFFSET(J34,IFERROR(RIGHT(F34,1),0)*-1-1,0)="","Tillhörande Position ej offererad",
   IF(J34=1,"Ingår",
       IF(AND(J34&gt;0, I34&lt;&gt;""),"Offereras","Offereras ej, belastningspris medförs"))),""))</f>
        <v>Komplett</v>
      </c>
      <c r="M34" s="88"/>
    </row>
    <row r="35" spans="3:13" ht="8.25" customHeight="1" x14ac:dyDescent="0.35">
      <c r="D35" s="72"/>
      <c r="E35" s="125" t="s">
        <v>96</v>
      </c>
      <c r="F35" s="27"/>
      <c r="H35" s="90"/>
      <c r="I35" s="90"/>
      <c r="J35" s="90"/>
      <c r="L35" s="91"/>
      <c r="M35" s="73"/>
    </row>
    <row r="36" spans="3:13" ht="15.65" customHeight="1" x14ac:dyDescent="0.35">
      <c r="D36" s="72"/>
      <c r="E36" s="126"/>
      <c r="F36" s="92" t="s">
        <v>64</v>
      </c>
      <c r="G36" s="93" t="s">
        <v>65</v>
      </c>
      <c r="H36" s="84">
        <v>0</v>
      </c>
      <c r="I36" s="85" t="s">
        <v>108</v>
      </c>
      <c r="J36" s="86">
        <v>1</v>
      </c>
      <c r="L36" s="87" t="str">
        <f t="shared" ref="L36:L38" ca="1" si="5">IF(LEFT(F36,1)="P",IF(COUNTA(H36:J36)=0,"Position ej offererad",IF(COUNTA(I36:J36)=2,"Komplett","Påbörjad")),
IF(F36&lt;&gt;"",
  IF(OFFSET(J36,IFERROR(RIGHT(F36,1),0)*-1-1,0)="","Tillhörande Position ej offererad",
   IF(J36=1,"Ingår",
       IF(AND(J36&gt;0, I36&lt;&gt;""),"Offereras","Offereras ej, belastningspris medförs"))),""))</f>
        <v>Ingår</v>
      </c>
      <c r="M36" s="73"/>
    </row>
    <row r="37" spans="3:13" ht="15.65" customHeight="1" x14ac:dyDescent="0.35">
      <c r="D37" s="72"/>
      <c r="E37" s="126"/>
      <c r="F37" s="92" t="s">
        <v>66</v>
      </c>
      <c r="G37" s="93" t="s">
        <v>53</v>
      </c>
      <c r="H37" s="84">
        <v>112154</v>
      </c>
      <c r="I37" s="85" t="s">
        <v>103</v>
      </c>
      <c r="J37" s="86">
        <v>50000</v>
      </c>
      <c r="L37" s="87" t="str">
        <f t="shared" ca="1" si="5"/>
        <v>Offereras</v>
      </c>
      <c r="M37" s="73"/>
    </row>
    <row r="38" spans="3:13" ht="15.65" customHeight="1" x14ac:dyDescent="0.35">
      <c r="D38" s="72"/>
      <c r="E38" s="126"/>
      <c r="F38" s="92" t="s">
        <v>67</v>
      </c>
      <c r="G38" s="93" t="s">
        <v>55</v>
      </c>
      <c r="H38" s="84" t="s">
        <v>104</v>
      </c>
      <c r="I38" s="85" t="s">
        <v>105</v>
      </c>
      <c r="J38" s="86">
        <v>1900</v>
      </c>
      <c r="L38" s="87" t="str">
        <f t="shared" ca="1" si="5"/>
        <v>Offereras</v>
      </c>
      <c r="M38" s="73"/>
    </row>
    <row r="39" spans="3:13" ht="15" customHeight="1" x14ac:dyDescent="0.35">
      <c r="D39" s="72"/>
      <c r="E39" s="126"/>
      <c r="G39" s="38"/>
      <c r="H39" s="39"/>
      <c r="I39" s="40"/>
      <c r="J39" s="94">
        <f>SUMIFS(J34:J38,J34:J38,"&gt;"&amp;1)</f>
        <v>236900</v>
      </c>
      <c r="M39" s="73"/>
    </row>
    <row r="40" spans="3:13" ht="15" customHeight="1" x14ac:dyDescent="0.35">
      <c r="D40" s="72"/>
      <c r="E40" s="37"/>
      <c r="G40" s="38"/>
      <c r="H40" s="39"/>
      <c r="I40" s="40"/>
      <c r="J40" s="41"/>
      <c r="M40" s="73"/>
    </row>
    <row r="41" spans="3:13" ht="22.5" customHeight="1" x14ac:dyDescent="0.35">
      <c r="C41" s="74"/>
      <c r="D41" s="75"/>
      <c r="E41" s="76" t="s">
        <v>44</v>
      </c>
      <c r="F41" s="76" t="s">
        <v>93</v>
      </c>
      <c r="G41" s="76" t="s">
        <v>45</v>
      </c>
      <c r="H41" s="77" t="s">
        <v>94</v>
      </c>
      <c r="I41" s="77" t="s">
        <v>46</v>
      </c>
      <c r="J41" s="77" t="s">
        <v>47</v>
      </c>
      <c r="K41" s="74"/>
      <c r="L41" s="77" t="s">
        <v>95</v>
      </c>
      <c r="M41" s="78"/>
    </row>
    <row r="42" spans="3:13" ht="121.5" customHeight="1" x14ac:dyDescent="0.35">
      <c r="C42" s="79"/>
      <c r="D42" s="80"/>
      <c r="E42" s="81" t="s">
        <v>69</v>
      </c>
      <c r="F42" s="82" t="s">
        <v>68</v>
      </c>
      <c r="G42" s="83" t="s">
        <v>70</v>
      </c>
      <c r="H42" s="84">
        <v>112050</v>
      </c>
      <c r="I42" s="85" t="s">
        <v>110</v>
      </c>
      <c r="J42" s="86">
        <v>190000</v>
      </c>
      <c r="K42" s="79"/>
      <c r="L42" s="87" t="str">
        <f t="shared" ref="L42" ca="1" si="6">IF(LEFT(F42,1)="P",IF(COUNTA(H42:J42)=0,"Position ej offererad",IF(COUNTA(I42:J42)=2,"Komplett","Påbörjad")),
IF(F42&lt;&gt;"",
  IF(OFFSET(J42,IFERROR(RIGHT(F42,1),0)*-1-1,0)="","Tillhörande Position ej offererad",
   IF(J42=1,"Ingår",
       IF(AND(J42&gt;0, I42&lt;&gt;""),"Offereras","Offereras ej, belastningspris medförs"))),""))</f>
        <v>Komplett</v>
      </c>
      <c r="M42" s="88"/>
    </row>
    <row r="43" spans="3:13" ht="8.25" customHeight="1" x14ac:dyDescent="0.35">
      <c r="D43" s="72"/>
      <c r="E43" s="125" t="s">
        <v>52</v>
      </c>
      <c r="F43" s="27"/>
      <c r="H43" s="90"/>
      <c r="I43" s="90"/>
      <c r="J43" s="90"/>
      <c r="L43" s="91"/>
      <c r="M43" s="73"/>
    </row>
    <row r="44" spans="3:13" ht="15.65" customHeight="1" x14ac:dyDescent="0.35">
      <c r="D44" s="72"/>
      <c r="E44" s="126"/>
      <c r="F44" s="92" t="s">
        <v>71</v>
      </c>
      <c r="G44" s="93" t="s">
        <v>72</v>
      </c>
      <c r="H44" s="84">
        <v>112154</v>
      </c>
      <c r="I44" s="85" t="s">
        <v>103</v>
      </c>
      <c r="J44" s="86">
        <v>50000</v>
      </c>
      <c r="L44" s="87" t="str">
        <f t="shared" ref="L44:L45" ca="1" si="7">IF(LEFT(F44,1)="P",IF(COUNTA(H44:J44)=0,"Position ej offererad",IF(COUNTA(I44:J44)=2,"Komplett","Påbörjad")),
IF(F44&lt;&gt;"",
  IF(OFFSET(J44,IFERROR(RIGHT(F44,1),0)*-1-1,0)="","Tillhörande Position ej offererad",
   IF(J44=1,"Ingår",
       IF(AND(J44&gt;0, I44&lt;&gt;""),"Offereras","Offereras ej, belastningspris medförs"))),""))</f>
        <v>Offereras</v>
      </c>
      <c r="M44" s="73"/>
    </row>
    <row r="45" spans="3:13" ht="15.65" customHeight="1" x14ac:dyDescent="0.35">
      <c r="D45" s="72"/>
      <c r="E45" s="126"/>
      <c r="F45" s="92" t="s">
        <v>73</v>
      </c>
      <c r="G45" s="93" t="s">
        <v>55</v>
      </c>
      <c r="H45" s="84" t="s">
        <v>104</v>
      </c>
      <c r="I45" s="85" t="s">
        <v>105</v>
      </c>
      <c r="J45" s="86">
        <v>1900</v>
      </c>
      <c r="L45" s="87" t="str">
        <f t="shared" ca="1" si="7"/>
        <v>Offereras</v>
      </c>
      <c r="M45" s="73"/>
    </row>
    <row r="46" spans="3:13" ht="15" customHeight="1" x14ac:dyDescent="0.35">
      <c r="D46" s="72"/>
      <c r="E46" s="126"/>
      <c r="G46" s="38"/>
      <c r="H46" s="39"/>
      <c r="I46" s="40"/>
      <c r="J46" s="94">
        <f>SUMIFS(J42:J45,J42:J45,"&gt;"&amp;1)</f>
        <v>241900</v>
      </c>
      <c r="M46" s="73"/>
    </row>
    <row r="47" spans="3:13" ht="15" customHeight="1" x14ac:dyDescent="0.35">
      <c r="D47" s="72"/>
      <c r="E47" s="37"/>
      <c r="G47" s="38"/>
      <c r="H47" s="39"/>
      <c r="I47" s="40"/>
      <c r="J47" s="41"/>
      <c r="M47" s="73"/>
    </row>
    <row r="48" spans="3:13" ht="22.5" customHeight="1" x14ac:dyDescent="0.35">
      <c r="C48" s="74"/>
      <c r="D48" s="75"/>
      <c r="E48" s="76" t="s">
        <v>44</v>
      </c>
      <c r="F48" s="76" t="s">
        <v>93</v>
      </c>
      <c r="G48" s="76" t="s">
        <v>45</v>
      </c>
      <c r="H48" s="77" t="s">
        <v>94</v>
      </c>
      <c r="I48" s="77" t="s">
        <v>46</v>
      </c>
      <c r="J48" s="77" t="s">
        <v>47</v>
      </c>
      <c r="K48" s="74"/>
      <c r="L48" s="77" t="s">
        <v>95</v>
      </c>
      <c r="M48" s="78"/>
    </row>
    <row r="49" spans="3:13" ht="121.5" customHeight="1" x14ac:dyDescent="0.35">
      <c r="C49" s="79"/>
      <c r="D49" s="80"/>
      <c r="E49" s="81" t="s">
        <v>75</v>
      </c>
      <c r="F49" s="82" t="s">
        <v>74</v>
      </c>
      <c r="G49" s="83" t="s">
        <v>76</v>
      </c>
      <c r="H49" s="84" t="s">
        <v>111</v>
      </c>
      <c r="I49" s="85" t="s">
        <v>112</v>
      </c>
      <c r="J49" s="86">
        <v>535000</v>
      </c>
      <c r="K49" s="79"/>
      <c r="L49" s="87" t="str">
        <f t="shared" ref="L49" ca="1" si="8">IF(LEFT(F49,1)="P",IF(COUNTA(H49:J49)=0,"Position ej offererad",IF(COUNTA(I49:J49)=2,"Komplett","Påbörjad")),
IF(F49&lt;&gt;"",
  IF(OFFSET(J49,IFERROR(RIGHT(F49,1),0)*-1-1,0)="","Tillhörande Position ej offererad",
   IF(J49=1,"Ingår",
       IF(AND(J49&gt;0, I49&lt;&gt;""),"Offereras","Offereras ej, belastningspris medförs"))),""))</f>
        <v>Komplett</v>
      </c>
      <c r="M49" s="88"/>
    </row>
    <row r="50" spans="3:13" ht="8.25" customHeight="1" x14ac:dyDescent="0.35">
      <c r="D50" s="72"/>
      <c r="E50" s="125" t="s">
        <v>52</v>
      </c>
      <c r="F50" s="27"/>
      <c r="H50" s="90"/>
      <c r="I50" s="90"/>
      <c r="J50" s="90"/>
      <c r="L50" s="91"/>
      <c r="M50" s="73"/>
    </row>
    <row r="51" spans="3:13" ht="15.65" customHeight="1" x14ac:dyDescent="0.35">
      <c r="D51" s="72"/>
      <c r="E51" s="126"/>
      <c r="F51" s="92" t="s">
        <v>77</v>
      </c>
      <c r="G51" s="93" t="s">
        <v>72</v>
      </c>
      <c r="H51" s="84">
        <v>0</v>
      </c>
      <c r="I51" s="85" t="s">
        <v>113</v>
      </c>
      <c r="J51" s="86">
        <v>1</v>
      </c>
      <c r="L51" s="87" t="str">
        <f t="shared" ref="L51" ca="1" si="9">IF(LEFT(F51,1)="P",IF(COUNTA(H51:J51)=0,"Position ej offererad",IF(COUNTA(I51:J51)=2,"Komplett","Påbörjad")),
IF(F51&lt;&gt;"",
  IF(OFFSET(J51,IFERROR(RIGHT(F51,1),0)*-1-1,0)="","Tillhörande Position ej offererad",
   IF(J51=1,"Ingår",
       IF(AND(J51&gt;0, I51&lt;&gt;""),"Offereras","Offereras ej, belastningspris medförs"))),""))</f>
        <v>Ingår</v>
      </c>
      <c r="M51" s="73"/>
    </row>
    <row r="52" spans="3:13" ht="15" customHeight="1" x14ac:dyDescent="0.35">
      <c r="D52" s="72"/>
      <c r="E52" s="126"/>
      <c r="G52" s="38"/>
      <c r="H52" s="39"/>
      <c r="I52" s="40"/>
      <c r="J52" s="94">
        <f>SUMIFS(J49:J51,J49:J51,"&gt;"&amp;1)</f>
        <v>535000</v>
      </c>
      <c r="M52" s="73"/>
    </row>
    <row r="53" spans="3:13" ht="15" customHeight="1" thickBot="1" x14ac:dyDescent="0.4">
      <c r="D53" s="95"/>
      <c r="E53" s="135"/>
      <c r="F53" s="96"/>
      <c r="G53" s="96"/>
      <c r="H53" s="96"/>
      <c r="I53" s="96"/>
      <c r="J53" s="96"/>
      <c r="K53" s="96"/>
      <c r="L53" s="96"/>
      <c r="M53" s="97"/>
    </row>
    <row r="54" spans="3:13" ht="13" customHeight="1" x14ac:dyDescent="0.35">
      <c r="E54" s="37"/>
      <c r="G54" s="38"/>
      <c r="H54" s="39"/>
      <c r="I54" s="40"/>
      <c r="J54" s="41"/>
    </row>
    <row r="55" spans="3:13" ht="20.149999999999999" customHeight="1" x14ac:dyDescent="0.35">
      <c r="D55" s="98"/>
      <c r="E55" s="99"/>
      <c r="F55" s="76"/>
      <c r="G55" s="99"/>
      <c r="H55" s="99" t="s">
        <v>78</v>
      </c>
      <c r="I55" s="99" t="s">
        <v>79</v>
      </c>
      <c r="J55" s="99" t="s">
        <v>80</v>
      </c>
      <c r="K55" s="98"/>
      <c r="L55" s="98"/>
      <c r="M55" s="98"/>
    </row>
    <row r="56" spans="3:13" ht="29.9" customHeight="1" x14ac:dyDescent="0.35">
      <c r="D56" s="79"/>
      <c r="E56" s="124" t="s">
        <v>81</v>
      </c>
      <c r="F56" s="124"/>
      <c r="G56" s="100" t="s">
        <v>97</v>
      </c>
      <c r="H56" s="92">
        <v>50</v>
      </c>
      <c r="I56" s="92">
        <f>H56*J56</f>
        <v>40000</v>
      </c>
      <c r="J56" s="101">
        <v>800</v>
      </c>
      <c r="K56" s="79"/>
      <c r="L56" s="79"/>
      <c r="M56" s="79"/>
    </row>
    <row r="57" spans="3:13" ht="29.9" customHeight="1" x14ac:dyDescent="0.35">
      <c r="D57" s="79"/>
      <c r="E57" s="124" t="s">
        <v>81</v>
      </c>
      <c r="F57" s="124"/>
      <c r="G57" s="100" t="s">
        <v>98</v>
      </c>
      <c r="H57" s="92">
        <v>40</v>
      </c>
      <c r="I57" s="92">
        <f t="shared" ref="I57" si="10">H57*J57</f>
        <v>32000</v>
      </c>
      <c r="J57" s="101">
        <v>800</v>
      </c>
      <c r="K57" s="79"/>
      <c r="L57" s="79"/>
      <c r="M57" s="79"/>
    </row>
    <row r="58" spans="3:13" ht="15.75" customHeight="1" x14ac:dyDescent="0.35">
      <c r="D58" s="79"/>
      <c r="E58" s="102"/>
      <c r="G58" s="28"/>
      <c r="H58" s="103"/>
      <c r="I58" s="104"/>
      <c r="J58" s="105">
        <f>SUM(I56:I57)</f>
        <v>72000</v>
      </c>
      <c r="K58" s="79"/>
      <c r="L58" s="79"/>
      <c r="M58" s="79"/>
    </row>
    <row r="59" spans="3:13" ht="13" customHeight="1" thickBot="1" x14ac:dyDescent="0.4">
      <c r="E59" s="37"/>
      <c r="G59" s="38"/>
      <c r="H59" s="39"/>
      <c r="I59" s="40"/>
      <c r="J59" s="41"/>
    </row>
    <row r="60" spans="3:13" ht="30.65" customHeight="1" thickBot="1" x14ac:dyDescent="0.4">
      <c r="I60" s="106" t="s">
        <v>82</v>
      </c>
      <c r="J60" s="107">
        <f>SUM(J31,J39,J46,J52,J24,J58)</f>
        <v>1719700</v>
      </c>
    </row>
    <row r="61" spans="3:13" ht="13" customHeight="1" x14ac:dyDescent="0.35">
      <c r="E61" s="37"/>
      <c r="G61" s="38"/>
      <c r="H61" s="39"/>
      <c r="I61" s="40"/>
      <c r="J61" s="41"/>
    </row>
    <row r="62" spans="3:13" ht="15" customHeight="1" x14ac:dyDescent="0.35">
      <c r="E62" s="108" t="s">
        <v>83</v>
      </c>
      <c r="F62" s="109"/>
      <c r="G62" s="109"/>
      <c r="H62" s="109"/>
      <c r="I62" s="110"/>
      <c r="J62" s="111">
        <v>0.1</v>
      </c>
    </row>
    <row r="63" spans="3:13" ht="15.75" customHeight="1" x14ac:dyDescent="0.35"/>
    <row r="64" spans="3:13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</sheetData>
  <sheetProtection algorithmName="SHA-512" hashValue="dHmBWJPalMyZJtzdAl0tzma4F/H1a9eLHEmMpnyfyYIlkGes5sOHjHCBoyOP3b1KhvpwSy2U0fOyzSWBQhIX7A==" saltValue="no6vPMPD2T6OYbiWJkRI4Q==" spinCount="100000" sheet="1" objects="1" scenarios="1" selectLockedCells="1"/>
  <mergeCells count="12">
    <mergeCell ref="E1:L2"/>
    <mergeCell ref="E35:E39"/>
    <mergeCell ref="E43:E46"/>
    <mergeCell ref="E50:E53"/>
    <mergeCell ref="E56:F56"/>
    <mergeCell ref="E57:F57"/>
    <mergeCell ref="E28:E31"/>
    <mergeCell ref="E4:G4"/>
    <mergeCell ref="H4:I4"/>
    <mergeCell ref="E5:F5"/>
    <mergeCell ref="E6:F6"/>
    <mergeCell ref="E21:E24"/>
  </mergeCells>
  <conditionalFormatting sqref="E5">
    <cfRule type="cellIs" dxfId="27" priority="53" stopIfTrue="1" operator="greaterThanOrEqual">
      <formula>$AD$5</formula>
    </cfRule>
    <cfRule type="dataBar" priority="54">
      <dataBar>
        <cfvo type="num" val="0"/>
        <cfvo type="num" val="$AD$5"/>
        <color rgb="FFFFB628"/>
      </dataBar>
      <extLst>
        <ext xmlns:x14="http://schemas.microsoft.com/office/spreadsheetml/2009/9/main" uri="{B025F937-C7B1-47D3-B67F-A62EFF666E3E}">
          <x14:id>{D4ACAEFF-CD20-4476-A9E2-5DB709A18C29}</x14:id>
        </ext>
      </extLst>
    </cfRule>
  </conditionalFormatting>
  <conditionalFormatting sqref="E6 G6">
    <cfRule type="containsText" dxfId="26" priority="52" operator="containsText" text="Minimum uppnått">
      <formula>NOT(ISERROR(SEARCH("Minimum uppnått",E6)))</formula>
    </cfRule>
  </conditionalFormatting>
  <conditionalFormatting sqref="E6">
    <cfRule type="containsText" dxfId="25" priority="51" operator="containsText" text="Minimum ej uppnått">
      <formula>NOT(ISERROR(SEARCH("Minimum ej uppnått",E6)))</formula>
    </cfRule>
  </conditionalFormatting>
  <conditionalFormatting sqref="G5">
    <cfRule type="dataBar" priority="55">
      <dataBar>
        <cfvo type="num" val="$AD$5"/>
        <cfvo type="num" val="$AF$5"/>
        <color theme="9" tint="-0.249977111117893"/>
      </dataBar>
      <extLst>
        <ext xmlns:x14="http://schemas.microsoft.com/office/spreadsheetml/2009/9/main" uri="{B025F937-C7B1-47D3-B67F-A62EFF666E3E}">
          <x14:id>{745FD37E-2BAB-449D-B731-0F181A74C24A}</x14:id>
        </ext>
      </extLst>
    </cfRule>
  </conditionalFormatting>
  <conditionalFormatting sqref="G6">
    <cfRule type="containsBlanks" dxfId="24" priority="49">
      <formula>LEN(TRIM(G6))=0</formula>
    </cfRule>
    <cfRule type="containsText" dxfId="23" priority="50" operator="containsText" text="Samtliga positioner har anbud">
      <formula>NOT(ISERROR(SEARCH("Samtliga positioner har anbud",G6)))</formula>
    </cfRule>
  </conditionalFormatting>
  <conditionalFormatting sqref="G56:G57">
    <cfRule type="duplicateValues" dxfId="22" priority="56"/>
  </conditionalFormatting>
  <conditionalFormatting sqref="I6">
    <cfRule type="expression" dxfId="21" priority="46">
      <formula>$E$5=0</formula>
    </cfRule>
    <cfRule type="cellIs" dxfId="20" priority="47" operator="equal">
      <formula>0</formula>
    </cfRule>
    <cfRule type="cellIs" dxfId="19" priority="48" operator="greaterThan">
      <formula>0</formula>
    </cfRule>
  </conditionalFormatting>
  <conditionalFormatting sqref="J4:J6 L54:L1048576">
    <cfRule type="containsText" dxfId="18" priority="37" operator="containsText" text="Påbörjad">
      <formula>NOT(ISERROR(SEARCH("Påbörjad",J4)))</formula>
    </cfRule>
    <cfRule type="containsText" dxfId="17" priority="38" operator="containsText" text="Komplett">
      <formula>NOT(ISERROR(SEARCH("Komplett",J4)))</formula>
    </cfRule>
    <cfRule type="containsText" dxfId="16" priority="39" operator="containsText" text="Position ej offererad">
      <formula>NOT(ISERROR(SEARCH("Position ej offererad",J4)))</formula>
    </cfRule>
    <cfRule type="containsText" dxfId="15" priority="40" operator="containsText" text="Offereras ej, belastningspris medförs">
      <formula>NOT(ISERROR(SEARCH("Offereras ej, belastningspris medförs",J4)))</formula>
    </cfRule>
    <cfRule type="containsText" dxfId="14" priority="41" operator="containsText" text="Offereras">
      <formula>NOT(ISERROR(SEARCH("Offereras",J4)))</formula>
    </cfRule>
  </conditionalFormatting>
  <conditionalFormatting sqref="J5">
    <cfRule type="cellIs" dxfId="13" priority="44" stopIfTrue="1" operator="greaterThanOrEqual">
      <formula>2</formula>
    </cfRule>
    <cfRule type="dataBar" priority="45">
      <dataBar>
        <cfvo type="num" val="0"/>
        <cfvo type="num" val="2"/>
        <color rgb="FFFFB628"/>
      </dataBar>
      <extLst>
        <ext xmlns:x14="http://schemas.microsoft.com/office/spreadsheetml/2009/9/main" uri="{B025F937-C7B1-47D3-B67F-A62EFF666E3E}">
          <x14:id>{E657187A-4B80-49A0-9FFC-7A0E3E03473E}</x14:id>
        </ext>
      </extLst>
    </cfRule>
  </conditionalFormatting>
  <conditionalFormatting sqref="J6">
    <cfRule type="containsText" dxfId="12" priority="42" operator="containsText" text="Priser för tilläggstjänser satta">
      <formula>NOT(ISERROR(SEARCH("Priser för tilläggstjänser satta",J6)))</formula>
    </cfRule>
    <cfRule type="containsText" dxfId="11" priority="43" operator="containsText" text="Priser för tilläggstjänser ej satta">
      <formula>NOT(ISERROR(SEARCH("Priser för tilläggstjänser ej satta",J6)))</formula>
    </cfRule>
  </conditionalFormatting>
  <conditionalFormatting sqref="L3:L4">
    <cfRule type="containsText" dxfId="10" priority="32" operator="containsText" text="Påbörjad">
      <formula>NOT(ISERROR(SEARCH("Påbörjad",L3)))</formula>
    </cfRule>
    <cfRule type="containsText" dxfId="9" priority="33" operator="containsText" text="Komplett">
      <formula>NOT(ISERROR(SEARCH("Komplett",L3)))</formula>
    </cfRule>
    <cfRule type="containsText" dxfId="8" priority="34" operator="containsText" text="Position ej offererad">
      <formula>NOT(ISERROR(SEARCH("Position ej offererad",L3)))</formula>
    </cfRule>
    <cfRule type="containsText" dxfId="7" priority="35" operator="containsText" text="Offereras ej, belastningspris medförs">
      <formula>NOT(ISERROR(SEARCH("Offereras ej, belastningspris medförs",L3)))</formula>
    </cfRule>
    <cfRule type="containsText" dxfId="6" priority="36" operator="containsText" text="Offereras">
      <formula>NOT(ISERROR(SEARCH("Offereras",L3)))</formula>
    </cfRule>
  </conditionalFormatting>
  <conditionalFormatting sqref="L5">
    <cfRule type="expression" dxfId="5" priority="31">
      <formula>$E$5&gt;=$AD$5</formula>
    </cfRule>
  </conditionalFormatting>
  <conditionalFormatting sqref="L7:L52">
    <cfRule type="containsText" dxfId="4" priority="1" operator="containsText" text="Påbörjad">
      <formula>NOT(ISERROR(SEARCH("Påbörjad",L7)))</formula>
    </cfRule>
    <cfRule type="containsText" dxfId="3" priority="2" operator="containsText" text="Komplett">
      <formula>NOT(ISERROR(SEARCH("Komplett",L7)))</formula>
    </cfRule>
    <cfRule type="containsText" dxfId="2" priority="3" operator="containsText" text="Position ej offererad">
      <formula>NOT(ISERROR(SEARCH("Position ej offererad",L7)))</formula>
    </cfRule>
    <cfRule type="containsText" dxfId="1" priority="4" operator="containsText" text="Offereras ej, belastningspris medförs">
      <formula>NOT(ISERROR(SEARCH("Offereras ej, belastningspris medförs",L7)))</formula>
    </cfRule>
    <cfRule type="containsText" dxfId="0" priority="5" operator="containsText" text="Offereras">
      <formula>NOT(ISERROR(SEARCH("Offereras",L7)))</formula>
    </cfRule>
  </conditionalFormatting>
  <dataValidations count="3">
    <dataValidation type="decimal" allowBlank="1" showInputMessage="1" showErrorMessage="1" errorTitle="Endast priser" error="Endast priser får anges i denna kolumn" sqref="J56:J57 J51 J49 J44:J45 J42 J36:J38 J34 J29:J30 J27 J22:J23 J20" xr:uid="{F105C717-B0AF-4CD8-9C81-5D33626023D1}">
      <formula1>0</formula1>
      <formula2>100000000000</formula2>
    </dataValidation>
    <dataValidation allowBlank="1" showInputMessage="1" showErrorMessage="1" prompt="Tillbehör ska vara kompatibelt med den grundmaskin som är angiven i positionen" sqref="E50 E21 E28 E35 E43" xr:uid="{C2B5A35A-646B-4CA8-B9B4-C9F61BA08C09}"/>
    <dataValidation type="decimal" allowBlank="1" showInputMessage="1" showErrorMessage="1" errorTitle="Endast priser" error="Endast rabatt mellan 0% och 100% kan anges här" sqref="J62" xr:uid="{48BC2E73-FABB-424B-B68C-5079B1FC6CEA}">
      <formula1>0</formula1>
      <formula2>1</formula2>
    </dataValidation>
  </dataValidations>
  <printOptions horizontalCentered="1"/>
  <pageMargins left="0.15748031496062992" right="0.15748031496062992" top="0.15748031496062992" bottom="0.15748031496062992" header="0.11811023622047245" footer="0.11811023622047245"/>
  <pageSetup paperSize="9" scale="74" fitToHeight="0" orientation="landscape" r:id="rId1"/>
  <rowBreaks count="1" manualBreakCount="1">
    <brk id="32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4ACAEFF-CD20-4476-A9E2-5DB709A18C29}">
            <x14:dataBar minLength="0" maxLength="100" border="1" negativeBarBorderColorSameAsPositive="0">
              <x14:cfvo type="num">
                <xm:f>0</xm:f>
              </x14:cfvo>
              <x14:cfvo type="num">
                <xm:f>$AD$5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745FD37E-2BAB-449D-B731-0F181A74C24A}">
            <x14:dataBar minLength="0" maxLength="100" border="1" gradient="0" negativeBarBorderColorSameAsPositive="0">
              <x14:cfvo type="num">
                <xm:f>$AD$5</xm:f>
              </x14:cfvo>
              <x14:cfvo type="num">
                <xm:f>$AF$5</xm:f>
              </x14:cfvo>
              <x14:borderColor theme="9" tint="-0.249977111117893"/>
              <x14:negativeFillColor rgb="FFFF0000"/>
              <x14:negativeBorderColor rgb="FFFF0000"/>
              <x14:axisColor rgb="FF000000"/>
            </x14:dataBar>
          </x14:cfRule>
          <xm:sqref>G5</xm:sqref>
        </x14:conditionalFormatting>
        <x14:conditionalFormatting xmlns:xm="http://schemas.microsoft.com/office/excel/2006/main">
          <x14:cfRule type="dataBar" id="{E657187A-4B80-49A0-9FFC-7A0E3E03473E}">
            <x14:dataBar minLength="0" maxLength="100" border="1" negativeBarBorderColorSameAsPositive="0">
              <x14:cfvo type="num">
                <xm:f>0</xm:f>
              </x14:cfvo>
              <x14:cfvo type="num">
                <xm:f>2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a9229-b427-45ba-8ba4-630544b9c013" xsi:nil="true"/>
    <lcf76f155ced4ddcb4097134ff3c332f xmlns="b06d4988-ce9c-42f3-9426-db3a8e647d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46B1A0CCEE0144AAE7CB1BA37AF567" ma:contentTypeVersion="18" ma:contentTypeDescription="Skapa ett nytt dokument." ma:contentTypeScope="" ma:versionID="5c248842a0ddfa035f96aea0836003e5">
  <xsd:schema xmlns:xsd="http://www.w3.org/2001/XMLSchema" xmlns:xs="http://www.w3.org/2001/XMLSchema" xmlns:p="http://schemas.microsoft.com/office/2006/metadata/properties" xmlns:ns2="b06d4988-ce9c-42f3-9426-db3a8e647d69" xmlns:ns3="a86a9229-b427-45ba-8ba4-630544b9c013" targetNamespace="http://schemas.microsoft.com/office/2006/metadata/properties" ma:root="true" ma:fieldsID="4e03e3563c290252758a8ed0b18badfd" ns2:_="" ns3:_="">
    <xsd:import namespace="b06d4988-ce9c-42f3-9426-db3a8e647d69"/>
    <xsd:import namespace="a86a9229-b427-45ba-8ba4-630544b9c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d4988-ce9c-42f3-9426-db3a8e647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527bc95-8fef-42d3-8a43-f62e663a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229-b427-45ba-8ba4-630544b9c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deac09-3374-4521-a099-c95584fbcf4f}" ma:internalName="TaxCatchAll" ma:showField="CatchAllData" ma:web="a86a9229-b427-45ba-8ba4-630544b9c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5BC0DF-2752-4C76-9ABB-6E27E9F60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701FA9-6122-456B-A5EC-27A8D848AA03}">
  <ds:schemaRefs>
    <ds:schemaRef ds:uri="http://schemas.microsoft.com/office/2006/metadata/properties"/>
    <ds:schemaRef ds:uri="http://schemas.microsoft.com/office/infopath/2007/PartnerControls"/>
    <ds:schemaRef ds:uri="50cb4935-6153-4c8f-bdbc-1a497b6063e1"/>
    <ds:schemaRef ds:uri="1191e773-5436-4a23-b793-4f32d14ae52b"/>
  </ds:schemaRefs>
</ds:datastoreItem>
</file>

<file path=customXml/itemProps3.xml><?xml version="1.0" encoding="utf-8"?>
<ds:datastoreItem xmlns:ds="http://schemas.openxmlformats.org/officeDocument/2006/customXml" ds:itemID="{67CD2006-30D2-4535-B524-2AFE81C06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VIKTIG INFORMATION!</vt:lpstr>
      <vt:lpstr>6. Ogräsbekämpning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Parmlind</dc:creator>
  <cp:lastModifiedBy>Fredrik Wiklander | CamRo AB</cp:lastModifiedBy>
  <dcterms:created xsi:type="dcterms:W3CDTF">2024-06-18T04:06:22Z</dcterms:created>
  <dcterms:modified xsi:type="dcterms:W3CDTF">2024-08-22T09:22:42Z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0x0101003A46B1A0CCEE0144AAE7CB1BA37AF567</vt:lpwstr>
  </property>
  <property fmtid="{D5CDD505-2E9C-101B-9397-08002B2CF9AE}" pid="3" name="MediaServiceImageTags">
    <vt:lpwstr/>
  </property>
</Properties>
</file>